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5" yWindow="-105" windowWidth="19425" windowHeight="10425" tabRatio="632" firstSheet="2" activeTab="2"/>
  </bookViews>
  <sheets>
    <sheet name="TOC" sheetId="12" state="hidden" r:id="rId1"/>
    <sheet name="Blank Resource Inventory" sheetId="13" state="hidden" r:id="rId2"/>
    <sheet name="Cover" sheetId="20" r:id="rId3"/>
    <sheet name="Contents" sheetId="22" r:id="rId4"/>
    <sheet name="Timeline" sheetId="18" r:id="rId5"/>
    <sheet name="Key Documents" sheetId="2" r:id="rId6"/>
    <sheet name="Suppliers" sheetId="1" r:id="rId7"/>
    <sheet name="Legal Structure" sheetId="4" r:id="rId8"/>
    <sheet name="Transition Advisory Team" sheetId="24" r:id="rId9"/>
    <sheet name="Resource Inventory" sheetId="19" r:id="rId10"/>
    <sheet name="Resource Scorecard" sheetId="23" r:id="rId11"/>
    <sheet name="Prioritizing Goals" sheetId="25" r:id="rId12"/>
    <sheet name="Bringing Goals to Life" sheetId="26" r:id="rId13"/>
    <sheet name="Operations Calendar" sheetId="17" r:id="rId14"/>
    <sheet name="Organizational Chart" sheetId="28" r:id="rId15"/>
    <sheet name="Job Responsibilities" sheetId="6" r:id="rId16"/>
    <sheet name="Meeting Agenda" sheetId="27" r:id="rId17"/>
    <sheet name="Financial Ratios" sheetId="7" r:id="rId18"/>
    <sheet name="Deferred Taxes" sheetId="14" r:id="rId19"/>
    <sheet name="Family Living Budget" sheetId="10" r:id="rId20"/>
    <sheet name="Life Insurance Goals" sheetId="21" r:id="rId21"/>
    <sheet name="Retirement Planning" sheetId="15" r:id="rId22"/>
    <sheet name="Gifting Desires" sheetId="16" r:id="rId23"/>
  </sheets>
  <definedNames>
    <definedName name="_xlnm.Print_Area" localSheetId="1">'Blank Resource Inventory'!$A$1:$H$82</definedName>
    <definedName name="_xlnm.Print_Area" localSheetId="18">'Deferred Taxes'!$A$1:$H$52</definedName>
    <definedName name="_xlnm.Print_Area" localSheetId="19">'Family Living Budget'!$A$1:$J$83</definedName>
    <definedName name="_xlnm.Print_Area" localSheetId="5">'Key Documents'!$A$1:$E$46</definedName>
    <definedName name="_xlnm.Print_Area" localSheetId="9">'Resource Inventory'!$A$1:$H$102</definedName>
    <definedName name="_xlnm.Print_Area" localSheetId="21">'Retirement Planning'!$A$1:$Q$67</definedName>
    <definedName name="_xlnm.Print_Area" localSheetId="6">Suppliers!$A$1:$G$45</definedName>
    <definedName name="_xlnm.Print_Area" localSheetId="4">Timeline!$A$1:$I$44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3" i="19" l="1"/>
  <c r="E3" i="19"/>
  <c r="E4" i="19"/>
  <c r="E5" i="19"/>
  <c r="E6" i="19"/>
  <c r="E10" i="19"/>
  <c r="E11" i="19"/>
  <c r="E12" i="19"/>
  <c r="E13" i="19"/>
  <c r="E44" i="19" l="1"/>
  <c r="E56" i="19"/>
  <c r="E73" i="19"/>
  <c r="E79" i="19"/>
  <c r="E103" i="19"/>
  <c r="E37" i="19"/>
  <c r="E28" i="19"/>
  <c r="E22" i="19"/>
  <c r="E14" i="19"/>
  <c r="E7" i="19"/>
  <c r="H29" i="4"/>
  <c r="H20" i="4"/>
  <c r="E30" i="21" l="1"/>
  <c r="H11" i="4" l="1"/>
  <c r="N42" i="15" l="1"/>
  <c r="N36" i="15"/>
  <c r="K39" i="7"/>
  <c r="K37" i="7"/>
  <c r="I39" i="7"/>
  <c r="I37" i="7"/>
  <c r="C37" i="7"/>
  <c r="K28" i="7"/>
  <c r="K25" i="7"/>
  <c r="K23" i="7"/>
  <c r="J26" i="16" l="1"/>
  <c r="J21" i="16"/>
  <c r="J16" i="16"/>
  <c r="J11" i="16"/>
  <c r="J6" i="16"/>
  <c r="N24" i="15" l="1"/>
  <c r="N27" i="15" s="1"/>
  <c r="N30" i="15" s="1"/>
  <c r="N45" i="15" s="1"/>
  <c r="N48" i="15" s="1"/>
  <c r="D8" i="10" l="1"/>
  <c r="G39" i="7"/>
  <c r="G37" i="7"/>
  <c r="I28" i="7"/>
  <c r="I25" i="7"/>
  <c r="I23" i="7"/>
  <c r="G25" i="7"/>
  <c r="E39" i="7"/>
  <c r="E37" i="7"/>
  <c r="E28" i="7"/>
  <c r="G28" i="7"/>
  <c r="E25" i="7"/>
  <c r="E23" i="7"/>
  <c r="G23" i="7"/>
  <c r="C39" i="7"/>
  <c r="C28" i="7"/>
  <c r="C25" i="7"/>
  <c r="C23" i="7"/>
  <c r="G122" i="23"/>
  <c r="F122" i="23"/>
  <c r="F99" i="23"/>
  <c r="F79" i="23"/>
  <c r="F68" i="23"/>
  <c r="F58" i="23"/>
  <c r="F41" i="23"/>
  <c r="F26" i="23"/>
  <c r="F10" i="23" s="1"/>
  <c r="F16" i="23" l="1"/>
  <c r="F15" i="23"/>
  <c r="F14" i="23"/>
  <c r="F13" i="23" l="1"/>
  <c r="F12" i="23" l="1"/>
  <c r="F11" i="23"/>
  <c r="F58" i="10" l="1"/>
  <c r="F60" i="10" s="1"/>
  <c r="H11" i="14"/>
  <c r="H12" i="14"/>
  <c r="H13" i="14"/>
  <c r="H14" i="14"/>
  <c r="H15" i="14"/>
  <c r="H16" i="14"/>
  <c r="H17" i="14"/>
  <c r="H10" i="14"/>
  <c r="G13" i="7"/>
  <c r="E13" i="7"/>
  <c r="C13" i="7"/>
  <c r="K31" i="7" l="1"/>
  <c r="K34" i="7"/>
  <c r="E34" i="7"/>
  <c r="E31" i="7"/>
  <c r="C31" i="7"/>
  <c r="C34" i="7"/>
  <c r="I31" i="7"/>
  <c r="G34" i="7"/>
  <c r="I34" i="7"/>
  <c r="G31" i="7"/>
  <c r="E66" i="19"/>
  <c r="E65" i="19"/>
  <c r="E64" i="19"/>
  <c r="E62" i="19"/>
  <c r="E61" i="19"/>
  <c r="E60" i="19"/>
  <c r="E43" i="19"/>
  <c r="E42" i="19"/>
  <c r="E41" i="19"/>
  <c r="E40" i="19"/>
  <c r="E36" i="19"/>
  <c r="E35" i="19"/>
  <c r="E34" i="19"/>
  <c r="E33" i="19"/>
  <c r="E32" i="19"/>
  <c r="E31" i="19"/>
  <c r="E27" i="19"/>
  <c r="E26" i="19"/>
  <c r="E25" i="19"/>
  <c r="E21" i="19"/>
  <c r="E20" i="19"/>
  <c r="E19" i="19"/>
  <c r="E18" i="19"/>
  <c r="E17" i="19"/>
  <c r="E21" i="7" l="1"/>
  <c r="G21" i="7"/>
  <c r="C21" i="7"/>
  <c r="C70" i="15"/>
  <c r="G69" i="15" s="1"/>
  <c r="C69" i="15"/>
  <c r="E69" i="15" s="1"/>
  <c r="A58" i="15"/>
  <c r="K58" i="15" s="1"/>
  <c r="A53" i="15"/>
  <c r="J55" i="15" s="1"/>
  <c r="A52" i="15"/>
  <c r="M52" i="15" s="1"/>
  <c r="N52" i="15" l="1"/>
  <c r="F58" i="15"/>
  <c r="M58" i="15"/>
  <c r="F52" i="15"/>
  <c r="D58" i="15"/>
  <c r="I58" i="15"/>
  <c r="P58" i="15"/>
  <c r="F69" i="15"/>
  <c r="D53" i="15"/>
  <c r="G53" i="15"/>
  <c r="I53" i="15"/>
  <c r="L53" i="15"/>
  <c r="O53" i="15"/>
  <c r="C54" i="15"/>
  <c r="F54" i="15"/>
  <c r="I54" i="15"/>
  <c r="K54" i="15"/>
  <c r="N54" i="15"/>
  <c r="D55" i="15"/>
  <c r="G55" i="15"/>
  <c r="K55" i="15"/>
  <c r="M55" i="15"/>
  <c r="P55" i="15"/>
  <c r="G52" i="15"/>
  <c r="O52" i="15"/>
  <c r="C53" i="15"/>
  <c r="E53" i="15"/>
  <c r="H53" i="15"/>
  <c r="K53" i="15"/>
  <c r="M53" i="15"/>
  <c r="P53" i="15"/>
  <c r="E54" i="15"/>
  <c r="G54" i="15"/>
  <c r="J54" i="15"/>
  <c r="M54" i="15"/>
  <c r="C55" i="15"/>
  <c r="E55" i="15"/>
  <c r="H55" i="15"/>
  <c r="L55" i="15"/>
  <c r="O55" i="15"/>
  <c r="E58" i="15"/>
  <c r="H58" i="15"/>
  <c r="L58" i="15"/>
  <c r="N58" i="15"/>
  <c r="H52" i="15"/>
  <c r="P52" i="15"/>
  <c r="I52" i="15"/>
  <c r="J53" i="15"/>
  <c r="D54" i="15"/>
  <c r="L54" i="15"/>
  <c r="F55" i="15"/>
  <c r="N55" i="15"/>
  <c r="G58" i="15"/>
  <c r="O58" i="15"/>
  <c r="J52" i="15"/>
  <c r="C52" i="15"/>
  <c r="D52" i="15"/>
  <c r="L52" i="15"/>
  <c r="J58" i="15"/>
  <c r="D69" i="15"/>
  <c r="K52" i="15"/>
  <c r="O54" i="15"/>
  <c r="I55" i="15"/>
  <c r="E52" i="15"/>
  <c r="F53" i="15"/>
  <c r="N53" i="15"/>
  <c r="H54" i="15"/>
  <c r="P54" i="15"/>
  <c r="C58" i="15"/>
  <c r="D48" i="10" l="1"/>
  <c r="S33" i="10"/>
  <c r="S45" i="10" s="1"/>
  <c r="S57" i="10" s="1"/>
  <c r="S69" i="10" s="1"/>
  <c r="S81" i="10" s="1"/>
  <c r="S93" i="10" s="1"/>
  <c r="S105" i="10" s="1"/>
  <c r="S117" i="10" s="1"/>
  <c r="S129" i="10" s="1"/>
  <c r="S141" i="10" s="1"/>
  <c r="S153" i="10" s="1"/>
  <c r="S165" i="10" s="1"/>
  <c r="S177" i="10" s="1"/>
  <c r="S189" i="10" s="1"/>
  <c r="S201" i="10" s="1"/>
  <c r="S213" i="10" s="1"/>
  <c r="S225" i="10" s="1"/>
  <c r="S237" i="10" s="1"/>
  <c r="S249" i="10" s="1"/>
  <c r="S261" i="10" s="1"/>
  <c r="S273" i="10" s="1"/>
  <c r="S285" i="10" s="1"/>
  <c r="S297" i="10" s="1"/>
  <c r="S309" i="10" s="1"/>
  <c r="S321" i="10" s="1"/>
  <c r="S333" i="10" s="1"/>
  <c r="S345" i="10" s="1"/>
  <c r="S357" i="10" s="1"/>
  <c r="S369" i="10" s="1"/>
  <c r="S381" i="10" s="1"/>
  <c r="S393" i="10" s="1"/>
  <c r="S405" i="10" s="1"/>
  <c r="S417" i="10" s="1"/>
  <c r="S429" i="10" s="1"/>
  <c r="S441" i="10" s="1"/>
  <c r="S453" i="10" s="1"/>
  <c r="S465" i="10" s="1"/>
  <c r="S477" i="10" s="1"/>
  <c r="S489" i="10" s="1"/>
  <c r="S22" i="10"/>
  <c r="S34" i="10" s="1"/>
  <c r="S46" i="10" s="1"/>
  <c r="S58" i="10" s="1"/>
  <c r="S70" i="10" s="1"/>
  <c r="S82" i="10" s="1"/>
  <c r="S94" i="10" s="1"/>
  <c r="S106" i="10" s="1"/>
  <c r="S118" i="10" s="1"/>
  <c r="S130" i="10" s="1"/>
  <c r="S142" i="10" s="1"/>
  <c r="S154" i="10" s="1"/>
  <c r="S166" i="10" s="1"/>
  <c r="S178" i="10" s="1"/>
  <c r="S190" i="10" s="1"/>
  <c r="S202" i="10" s="1"/>
  <c r="S214" i="10" s="1"/>
  <c r="S226" i="10" s="1"/>
  <c r="S238" i="10" s="1"/>
  <c r="S250" i="10" s="1"/>
  <c r="S262" i="10" s="1"/>
  <c r="S274" i="10" s="1"/>
  <c r="S286" i="10" s="1"/>
  <c r="S298" i="10" s="1"/>
  <c r="S310" i="10" s="1"/>
  <c r="S322" i="10" s="1"/>
  <c r="S334" i="10" s="1"/>
  <c r="S346" i="10" s="1"/>
  <c r="S358" i="10" s="1"/>
  <c r="S370" i="10" s="1"/>
  <c r="S382" i="10" s="1"/>
  <c r="S394" i="10" s="1"/>
  <c r="S406" i="10" s="1"/>
  <c r="S418" i="10" s="1"/>
  <c r="S430" i="10" s="1"/>
  <c r="S442" i="10" s="1"/>
  <c r="S454" i="10" s="1"/>
  <c r="S466" i="10" s="1"/>
  <c r="S478" i="10" s="1"/>
  <c r="S490" i="10" s="1"/>
  <c r="U19" i="10"/>
  <c r="U20" i="10" s="1"/>
  <c r="D18" i="10"/>
  <c r="D12" i="10"/>
  <c r="D50" i="10" l="1"/>
  <c r="D13" i="10"/>
  <c r="U22" i="10"/>
  <c r="S23" i="10"/>
  <c r="D51" i="10" l="1"/>
  <c r="S24" i="10"/>
  <c r="S35" i="10"/>
  <c r="S47" i="10" s="1"/>
  <c r="S59" i="10" s="1"/>
  <c r="S71" i="10" s="1"/>
  <c r="S83" i="10" s="1"/>
  <c r="S95" i="10" s="1"/>
  <c r="S107" i="10" s="1"/>
  <c r="S119" i="10" s="1"/>
  <c r="S131" i="10" s="1"/>
  <c r="S143" i="10" s="1"/>
  <c r="S155" i="10" s="1"/>
  <c r="S167" i="10" s="1"/>
  <c r="S179" i="10" s="1"/>
  <c r="S191" i="10" s="1"/>
  <c r="S203" i="10" s="1"/>
  <c r="S215" i="10" s="1"/>
  <c r="S227" i="10" s="1"/>
  <c r="S239" i="10" s="1"/>
  <c r="S251" i="10" s="1"/>
  <c r="S263" i="10" s="1"/>
  <c r="S275" i="10" s="1"/>
  <c r="S287" i="10" s="1"/>
  <c r="S299" i="10" s="1"/>
  <c r="S311" i="10" s="1"/>
  <c r="S323" i="10" s="1"/>
  <c r="S335" i="10" s="1"/>
  <c r="S347" i="10" s="1"/>
  <c r="S359" i="10" s="1"/>
  <c r="S371" i="10" s="1"/>
  <c r="S383" i="10" s="1"/>
  <c r="S395" i="10" s="1"/>
  <c r="S407" i="10" s="1"/>
  <c r="S419" i="10" s="1"/>
  <c r="S431" i="10" s="1"/>
  <c r="S443" i="10" s="1"/>
  <c r="S455" i="10" s="1"/>
  <c r="S467" i="10" s="1"/>
  <c r="S479" i="10" s="1"/>
  <c r="S491" i="10" s="1"/>
  <c r="U23" i="10"/>
  <c r="S25" i="10" l="1"/>
  <c r="S36" i="10"/>
  <c r="S48" i="10" s="1"/>
  <c r="S60" i="10" s="1"/>
  <c r="S72" i="10" s="1"/>
  <c r="S84" i="10" s="1"/>
  <c r="S96" i="10" s="1"/>
  <c r="S108" i="10" s="1"/>
  <c r="S120" i="10" s="1"/>
  <c r="S132" i="10" s="1"/>
  <c r="S144" i="10" s="1"/>
  <c r="S156" i="10" s="1"/>
  <c r="S168" i="10" s="1"/>
  <c r="S180" i="10" s="1"/>
  <c r="S192" i="10" s="1"/>
  <c r="S204" i="10" s="1"/>
  <c r="S216" i="10" s="1"/>
  <c r="S228" i="10" s="1"/>
  <c r="S240" i="10" s="1"/>
  <c r="S252" i="10" s="1"/>
  <c r="S264" i="10" s="1"/>
  <c r="S276" i="10" s="1"/>
  <c r="S288" i="10" s="1"/>
  <c r="S300" i="10" s="1"/>
  <c r="S312" i="10" s="1"/>
  <c r="S324" i="10" s="1"/>
  <c r="S336" i="10" s="1"/>
  <c r="S348" i="10" s="1"/>
  <c r="S360" i="10" s="1"/>
  <c r="S372" i="10" s="1"/>
  <c r="S384" i="10" s="1"/>
  <c r="S396" i="10" s="1"/>
  <c r="S408" i="10" s="1"/>
  <c r="S420" i="10" s="1"/>
  <c r="S432" i="10" s="1"/>
  <c r="S444" i="10" s="1"/>
  <c r="S456" i="10" s="1"/>
  <c r="S468" i="10" s="1"/>
  <c r="S480" i="10" s="1"/>
  <c r="S492" i="10" s="1"/>
  <c r="U24" i="10"/>
  <c r="S26" i="10" l="1"/>
  <c r="S37" i="10"/>
  <c r="S49" i="10" s="1"/>
  <c r="S61" i="10" s="1"/>
  <c r="S73" i="10" s="1"/>
  <c r="S85" i="10" s="1"/>
  <c r="S97" i="10" s="1"/>
  <c r="S109" i="10" s="1"/>
  <c r="S121" i="10" s="1"/>
  <c r="S133" i="10" s="1"/>
  <c r="S145" i="10" s="1"/>
  <c r="S157" i="10" s="1"/>
  <c r="S169" i="10" s="1"/>
  <c r="S181" i="10" s="1"/>
  <c r="S193" i="10" s="1"/>
  <c r="S205" i="10" s="1"/>
  <c r="S217" i="10" s="1"/>
  <c r="S229" i="10" s="1"/>
  <c r="S241" i="10" s="1"/>
  <c r="S253" i="10" s="1"/>
  <c r="S265" i="10" s="1"/>
  <c r="S277" i="10" s="1"/>
  <c r="S289" i="10" s="1"/>
  <c r="S301" i="10" s="1"/>
  <c r="S313" i="10" s="1"/>
  <c r="S325" i="10" s="1"/>
  <c r="S337" i="10" s="1"/>
  <c r="S349" i="10" s="1"/>
  <c r="S361" i="10" s="1"/>
  <c r="S373" i="10" s="1"/>
  <c r="S385" i="10" s="1"/>
  <c r="S397" i="10" s="1"/>
  <c r="S409" i="10" s="1"/>
  <c r="S421" i="10" s="1"/>
  <c r="S433" i="10" s="1"/>
  <c r="S445" i="10" s="1"/>
  <c r="S457" i="10" s="1"/>
  <c r="S469" i="10" s="1"/>
  <c r="S481" i="10" s="1"/>
  <c r="S493" i="10" s="1"/>
  <c r="U25" i="10"/>
  <c r="U26" i="10" s="1"/>
  <c r="S38" i="10" l="1"/>
  <c r="S50" i="10" s="1"/>
  <c r="S62" i="10" s="1"/>
  <c r="S74" i="10" s="1"/>
  <c r="S86" i="10" s="1"/>
  <c r="S98" i="10" s="1"/>
  <c r="S110" i="10" s="1"/>
  <c r="S122" i="10" s="1"/>
  <c r="S134" i="10" s="1"/>
  <c r="S146" i="10" s="1"/>
  <c r="S158" i="10" s="1"/>
  <c r="S170" i="10" s="1"/>
  <c r="S182" i="10" s="1"/>
  <c r="S194" i="10" s="1"/>
  <c r="S206" i="10" s="1"/>
  <c r="S218" i="10" s="1"/>
  <c r="S230" i="10" s="1"/>
  <c r="S242" i="10" s="1"/>
  <c r="S254" i="10" s="1"/>
  <c r="S266" i="10" s="1"/>
  <c r="S278" i="10" s="1"/>
  <c r="S290" i="10" s="1"/>
  <c r="S302" i="10" s="1"/>
  <c r="S314" i="10" s="1"/>
  <c r="S326" i="10" s="1"/>
  <c r="S338" i="10" s="1"/>
  <c r="S350" i="10" s="1"/>
  <c r="S362" i="10" s="1"/>
  <c r="S374" i="10" s="1"/>
  <c r="S386" i="10" s="1"/>
  <c r="S398" i="10" s="1"/>
  <c r="S410" i="10" s="1"/>
  <c r="S422" i="10" s="1"/>
  <c r="S434" i="10" s="1"/>
  <c r="S446" i="10" s="1"/>
  <c r="S458" i="10" s="1"/>
  <c r="S470" i="10" s="1"/>
  <c r="S482" i="10" s="1"/>
  <c r="S494" i="10" s="1"/>
  <c r="S27" i="10"/>
  <c r="S28" i="10" l="1"/>
  <c r="S39" i="10"/>
  <c r="S51" i="10" s="1"/>
  <c r="S63" i="10" s="1"/>
  <c r="S75" i="10" s="1"/>
  <c r="S87" i="10" s="1"/>
  <c r="S99" i="10" s="1"/>
  <c r="S111" i="10" s="1"/>
  <c r="S123" i="10" s="1"/>
  <c r="S135" i="10" s="1"/>
  <c r="S147" i="10" s="1"/>
  <c r="S159" i="10" s="1"/>
  <c r="S171" i="10" s="1"/>
  <c r="S183" i="10" s="1"/>
  <c r="S195" i="10" s="1"/>
  <c r="S207" i="10" s="1"/>
  <c r="S219" i="10" s="1"/>
  <c r="S231" i="10" s="1"/>
  <c r="S243" i="10" s="1"/>
  <c r="S255" i="10" s="1"/>
  <c r="S267" i="10" s="1"/>
  <c r="S279" i="10" s="1"/>
  <c r="S291" i="10" s="1"/>
  <c r="S303" i="10" s="1"/>
  <c r="S315" i="10" s="1"/>
  <c r="S327" i="10" s="1"/>
  <c r="S339" i="10" s="1"/>
  <c r="S351" i="10" s="1"/>
  <c r="S363" i="10" s="1"/>
  <c r="S375" i="10" s="1"/>
  <c r="S387" i="10" s="1"/>
  <c r="S399" i="10" s="1"/>
  <c r="S411" i="10" s="1"/>
  <c r="S423" i="10" s="1"/>
  <c r="S435" i="10" s="1"/>
  <c r="S447" i="10" s="1"/>
  <c r="S459" i="10" s="1"/>
  <c r="S471" i="10" s="1"/>
  <c r="S483" i="10" s="1"/>
  <c r="S495" i="10" s="1"/>
  <c r="U27" i="10"/>
  <c r="U28" i="10" s="1"/>
  <c r="S29" i="10" l="1"/>
  <c r="S40" i="10"/>
  <c r="S52" i="10" s="1"/>
  <c r="S64" i="10" s="1"/>
  <c r="S76" i="10" s="1"/>
  <c r="S88" i="10" s="1"/>
  <c r="S100" i="10" s="1"/>
  <c r="S112" i="10" s="1"/>
  <c r="S124" i="10" s="1"/>
  <c r="S136" i="10" s="1"/>
  <c r="S148" i="10" s="1"/>
  <c r="S160" i="10" s="1"/>
  <c r="S172" i="10" s="1"/>
  <c r="S184" i="10" s="1"/>
  <c r="S196" i="10" s="1"/>
  <c r="S208" i="10" s="1"/>
  <c r="S220" i="10" s="1"/>
  <c r="S232" i="10" s="1"/>
  <c r="S244" i="10" s="1"/>
  <c r="S256" i="10" s="1"/>
  <c r="S268" i="10" s="1"/>
  <c r="S280" i="10" s="1"/>
  <c r="S292" i="10" s="1"/>
  <c r="S304" i="10" s="1"/>
  <c r="S316" i="10" s="1"/>
  <c r="S328" i="10" s="1"/>
  <c r="S340" i="10" s="1"/>
  <c r="S352" i="10" s="1"/>
  <c r="S364" i="10" s="1"/>
  <c r="S376" i="10" s="1"/>
  <c r="S388" i="10" s="1"/>
  <c r="S400" i="10" s="1"/>
  <c r="S412" i="10" s="1"/>
  <c r="S424" i="10" s="1"/>
  <c r="S436" i="10" s="1"/>
  <c r="S448" i="10" s="1"/>
  <c r="S460" i="10" s="1"/>
  <c r="S472" i="10" s="1"/>
  <c r="S484" i="10" s="1"/>
  <c r="S496" i="10" s="1"/>
  <c r="S30" i="10" l="1"/>
  <c r="S41" i="10"/>
  <c r="S53" i="10" s="1"/>
  <c r="S65" i="10" s="1"/>
  <c r="S77" i="10" s="1"/>
  <c r="S89" i="10" s="1"/>
  <c r="S101" i="10" s="1"/>
  <c r="S113" i="10" s="1"/>
  <c r="S125" i="10" s="1"/>
  <c r="S137" i="10" s="1"/>
  <c r="S149" i="10" s="1"/>
  <c r="S161" i="10" s="1"/>
  <c r="S173" i="10" s="1"/>
  <c r="S185" i="10" s="1"/>
  <c r="S197" i="10" s="1"/>
  <c r="S209" i="10" s="1"/>
  <c r="S221" i="10" s="1"/>
  <c r="S233" i="10" s="1"/>
  <c r="S245" i="10" s="1"/>
  <c r="S257" i="10" s="1"/>
  <c r="S269" i="10" s="1"/>
  <c r="S281" i="10" s="1"/>
  <c r="S293" i="10" s="1"/>
  <c r="S305" i="10" s="1"/>
  <c r="S317" i="10" s="1"/>
  <c r="S329" i="10" s="1"/>
  <c r="S341" i="10" s="1"/>
  <c r="S353" i="10" s="1"/>
  <c r="S365" i="10" s="1"/>
  <c r="S377" i="10" s="1"/>
  <c r="S389" i="10" s="1"/>
  <c r="S401" i="10" s="1"/>
  <c r="S413" i="10" s="1"/>
  <c r="S425" i="10" s="1"/>
  <c r="S437" i="10" s="1"/>
  <c r="S449" i="10" s="1"/>
  <c r="S461" i="10" s="1"/>
  <c r="S473" i="10" s="1"/>
  <c r="S485" i="10" s="1"/>
  <c r="S497" i="10" s="1"/>
  <c r="U29" i="10"/>
  <c r="U30" i="10" s="1"/>
  <c r="S42" i="10" l="1"/>
  <c r="S54" i="10" s="1"/>
  <c r="S66" i="10" s="1"/>
  <c r="S78" i="10" s="1"/>
  <c r="S90" i="10" s="1"/>
  <c r="S102" i="10" s="1"/>
  <c r="S114" i="10" s="1"/>
  <c r="S126" i="10" s="1"/>
  <c r="S138" i="10" s="1"/>
  <c r="S150" i="10" s="1"/>
  <c r="S162" i="10" s="1"/>
  <c r="S174" i="10" s="1"/>
  <c r="S186" i="10" s="1"/>
  <c r="S198" i="10" s="1"/>
  <c r="S210" i="10" s="1"/>
  <c r="S222" i="10" s="1"/>
  <c r="S234" i="10" s="1"/>
  <c r="S246" i="10" s="1"/>
  <c r="S258" i="10" s="1"/>
  <c r="S270" i="10" s="1"/>
  <c r="S282" i="10" s="1"/>
  <c r="S294" i="10" s="1"/>
  <c r="S306" i="10" s="1"/>
  <c r="S318" i="10" s="1"/>
  <c r="S330" i="10" s="1"/>
  <c r="S342" i="10" s="1"/>
  <c r="S354" i="10" s="1"/>
  <c r="S366" i="10" s="1"/>
  <c r="S378" i="10" s="1"/>
  <c r="S390" i="10" s="1"/>
  <c r="S402" i="10" s="1"/>
  <c r="S414" i="10" s="1"/>
  <c r="S426" i="10" s="1"/>
  <c r="S438" i="10" s="1"/>
  <c r="S450" i="10" s="1"/>
  <c r="S462" i="10" s="1"/>
  <c r="S474" i="10" s="1"/>
  <c r="S486" i="10" s="1"/>
  <c r="S498" i="10" s="1"/>
  <c r="S31" i="10"/>
  <c r="S32" i="10" l="1"/>
  <c r="S44" i="10" s="1"/>
  <c r="S56" i="10" s="1"/>
  <c r="S68" i="10" s="1"/>
  <c r="S80" i="10" s="1"/>
  <c r="S92" i="10" s="1"/>
  <c r="S104" i="10" s="1"/>
  <c r="S116" i="10" s="1"/>
  <c r="S128" i="10" s="1"/>
  <c r="S140" i="10" s="1"/>
  <c r="S152" i="10" s="1"/>
  <c r="S164" i="10" s="1"/>
  <c r="S176" i="10" s="1"/>
  <c r="S188" i="10" s="1"/>
  <c r="S200" i="10" s="1"/>
  <c r="S212" i="10" s="1"/>
  <c r="S224" i="10" s="1"/>
  <c r="S236" i="10" s="1"/>
  <c r="S248" i="10" s="1"/>
  <c r="S260" i="10" s="1"/>
  <c r="S272" i="10" s="1"/>
  <c r="S284" i="10" s="1"/>
  <c r="S296" i="10" s="1"/>
  <c r="S308" i="10" s="1"/>
  <c r="S320" i="10" s="1"/>
  <c r="S332" i="10" s="1"/>
  <c r="S344" i="10" s="1"/>
  <c r="S356" i="10" s="1"/>
  <c r="S368" i="10" s="1"/>
  <c r="S380" i="10" s="1"/>
  <c r="S392" i="10" s="1"/>
  <c r="S404" i="10" s="1"/>
  <c r="S416" i="10" s="1"/>
  <c r="S428" i="10" s="1"/>
  <c r="S440" i="10" s="1"/>
  <c r="S452" i="10" s="1"/>
  <c r="S464" i="10" s="1"/>
  <c r="S476" i="10" s="1"/>
  <c r="S488" i="10" s="1"/>
  <c r="S500" i="10" s="1"/>
  <c r="S43" i="10"/>
  <c r="S55" i="10" s="1"/>
  <c r="S67" i="10" s="1"/>
  <c r="S79" i="10" s="1"/>
  <c r="S91" i="10" s="1"/>
  <c r="S103" i="10" s="1"/>
  <c r="S115" i="10" s="1"/>
  <c r="S127" i="10" s="1"/>
  <c r="S139" i="10" s="1"/>
  <c r="S151" i="10" s="1"/>
  <c r="S163" i="10" s="1"/>
  <c r="S175" i="10" s="1"/>
  <c r="S187" i="10" s="1"/>
  <c r="S199" i="10" s="1"/>
  <c r="S211" i="10" s="1"/>
  <c r="S223" i="10" s="1"/>
  <c r="S235" i="10" s="1"/>
  <c r="S247" i="10" s="1"/>
  <c r="S259" i="10" s="1"/>
  <c r="S271" i="10" s="1"/>
  <c r="S283" i="10" s="1"/>
  <c r="S295" i="10" s="1"/>
  <c r="S307" i="10" s="1"/>
  <c r="S319" i="10" s="1"/>
  <c r="S331" i="10" s="1"/>
  <c r="S343" i="10" s="1"/>
  <c r="S355" i="10" s="1"/>
  <c r="S367" i="10" s="1"/>
  <c r="S379" i="10" s="1"/>
  <c r="S391" i="10" s="1"/>
  <c r="S403" i="10" s="1"/>
  <c r="S415" i="10" s="1"/>
  <c r="S427" i="10" s="1"/>
  <c r="S439" i="10" s="1"/>
  <c r="S451" i="10" s="1"/>
  <c r="S463" i="10" s="1"/>
  <c r="S475" i="10" s="1"/>
  <c r="S487" i="10" s="1"/>
  <c r="S499" i="10" s="1"/>
  <c r="U31" i="10"/>
  <c r="U32" i="10" s="1"/>
  <c r="U33" i="10" s="1"/>
  <c r="U34" i="10" s="1"/>
  <c r="U35" i="10" s="1"/>
  <c r="U36" i="10" s="1"/>
  <c r="U37" i="10" s="1"/>
  <c r="U38" i="10" s="1"/>
  <c r="U39" i="10" s="1"/>
  <c r="U40" i="10" s="1"/>
  <c r="U41" i="10" s="1"/>
  <c r="U42" i="10" s="1"/>
  <c r="U43" i="10" l="1"/>
  <c r="U44" i="10" s="1"/>
  <c r="U45" i="10" s="1"/>
  <c r="U46" i="10" s="1"/>
  <c r="U47" i="10" s="1"/>
  <c r="U48" i="10" s="1"/>
  <c r="U49" i="10" s="1"/>
  <c r="U50" i="10" s="1"/>
  <c r="U51" i="10" s="1"/>
  <c r="U52" i="10" s="1"/>
  <c r="U53" i="10" s="1"/>
  <c r="U54" i="10" s="1"/>
  <c r="U55" i="10" s="1"/>
  <c r="U56" i="10" s="1"/>
  <c r="U57" i="10" s="1"/>
  <c r="U58" i="10" s="1"/>
  <c r="U59" i="10" s="1"/>
  <c r="U60" i="10" s="1"/>
  <c r="U61" i="10" s="1"/>
  <c r="U62" i="10" s="1"/>
  <c r="U63" i="10" s="1"/>
  <c r="U64" i="10" s="1"/>
  <c r="U65" i="10" s="1"/>
  <c r="U66" i="10" s="1"/>
  <c r="U67" i="10" s="1"/>
  <c r="U68" i="10" s="1"/>
  <c r="U69" i="10" s="1"/>
  <c r="U70" i="10" s="1"/>
  <c r="U71" i="10" s="1"/>
  <c r="U72" i="10" s="1"/>
  <c r="U73" i="10" s="1"/>
  <c r="U74" i="10" s="1"/>
  <c r="U75" i="10" s="1"/>
  <c r="U76" i="10" s="1"/>
  <c r="U77" i="10" s="1"/>
  <c r="U78" i="10" s="1"/>
  <c r="U79" i="10" s="1"/>
  <c r="U80" i="10" s="1"/>
  <c r="U81" i="10" s="1"/>
  <c r="U82" i="10" s="1"/>
  <c r="U83" i="10" s="1"/>
  <c r="U84" i="10" s="1"/>
  <c r="U85" i="10" s="1"/>
  <c r="U86" i="10" s="1"/>
  <c r="U87" i="10" s="1"/>
  <c r="U88" i="10" s="1"/>
  <c r="U89" i="10" s="1"/>
  <c r="U90" i="10" s="1"/>
  <c r="U91" i="10" s="1"/>
  <c r="U92" i="10" s="1"/>
  <c r="U93" i="10" s="1"/>
  <c r="U94" i="10" s="1"/>
  <c r="U95" i="10" s="1"/>
  <c r="U96" i="10" s="1"/>
  <c r="U97" i="10" s="1"/>
  <c r="U98" i="10" s="1"/>
  <c r="U99" i="10" s="1"/>
  <c r="U100" i="10" s="1"/>
  <c r="U101" i="10" s="1"/>
  <c r="U102" i="10" s="1"/>
  <c r="U103" i="10" s="1"/>
  <c r="U104" i="10" s="1"/>
  <c r="U105" i="10" s="1"/>
  <c r="U106" i="10" s="1"/>
  <c r="U107" i="10" s="1"/>
  <c r="U108" i="10" s="1"/>
  <c r="U109" i="10" s="1"/>
  <c r="U110" i="10" s="1"/>
  <c r="U111" i="10" s="1"/>
  <c r="U112" i="10" s="1"/>
  <c r="U113" i="10" s="1"/>
  <c r="U114" i="10" s="1"/>
  <c r="U115" i="10" s="1"/>
  <c r="U116" i="10" s="1"/>
  <c r="U117" i="10" s="1"/>
  <c r="U118" i="10" s="1"/>
  <c r="U119" i="10" s="1"/>
  <c r="U120" i="10" s="1"/>
  <c r="U121" i="10" s="1"/>
  <c r="U122" i="10" s="1"/>
  <c r="U123" i="10" s="1"/>
  <c r="U124" i="10" s="1"/>
  <c r="U125" i="10" s="1"/>
  <c r="U126" i="10" s="1"/>
  <c r="U127" i="10" s="1"/>
  <c r="U128" i="10" s="1"/>
  <c r="U129" i="10" s="1"/>
  <c r="U130" i="10" s="1"/>
  <c r="U131" i="10" s="1"/>
  <c r="U132" i="10" s="1"/>
  <c r="U133" i="10" s="1"/>
  <c r="U134" i="10" s="1"/>
  <c r="U135" i="10" s="1"/>
  <c r="U136" i="10" s="1"/>
  <c r="U137" i="10" s="1"/>
  <c r="U138" i="10" s="1"/>
  <c r="U139" i="10" s="1"/>
  <c r="U140" i="10" s="1"/>
  <c r="U141" i="10" s="1"/>
  <c r="U142" i="10" s="1"/>
  <c r="U143" i="10" s="1"/>
  <c r="U144" i="10" s="1"/>
  <c r="U145" i="10" s="1"/>
  <c r="U146" i="10" s="1"/>
  <c r="U147" i="10" s="1"/>
  <c r="U148" i="10" s="1"/>
  <c r="U149" i="10" s="1"/>
  <c r="U150" i="10" s="1"/>
  <c r="U151" i="10" s="1"/>
  <c r="U152" i="10" s="1"/>
  <c r="U153" i="10" s="1"/>
  <c r="U154" i="10" s="1"/>
  <c r="U155" i="10" s="1"/>
  <c r="U156" i="10" s="1"/>
  <c r="U157" i="10" s="1"/>
  <c r="U158" i="10" s="1"/>
  <c r="U159" i="10" s="1"/>
  <c r="U160" i="10" s="1"/>
  <c r="U161" i="10" s="1"/>
  <c r="U162" i="10" s="1"/>
  <c r="U163" i="10" s="1"/>
  <c r="U164" i="10" s="1"/>
  <c r="U165" i="10" s="1"/>
  <c r="U166" i="10" s="1"/>
  <c r="U167" i="10" s="1"/>
  <c r="U168" i="10" s="1"/>
  <c r="U169" i="10" s="1"/>
  <c r="U170" i="10" s="1"/>
  <c r="U171" i="10" s="1"/>
  <c r="U172" i="10" s="1"/>
  <c r="U173" i="10" s="1"/>
  <c r="U174" i="10" s="1"/>
  <c r="U175" i="10" s="1"/>
  <c r="U176" i="10" s="1"/>
  <c r="U177" i="10" s="1"/>
  <c r="U178" i="10" s="1"/>
  <c r="U179" i="10" s="1"/>
  <c r="U180" i="10" s="1"/>
  <c r="U181" i="10" s="1"/>
  <c r="U182" i="10" s="1"/>
  <c r="U183" i="10" s="1"/>
  <c r="U184" i="10" s="1"/>
  <c r="U185" i="10" s="1"/>
  <c r="U186" i="10" s="1"/>
  <c r="U187" i="10" s="1"/>
  <c r="U188" i="10" s="1"/>
  <c r="U189" i="10" s="1"/>
  <c r="U190" i="10" s="1"/>
  <c r="U191" i="10" s="1"/>
  <c r="U192" i="10" s="1"/>
  <c r="U193" i="10" s="1"/>
  <c r="U194" i="10" s="1"/>
  <c r="U195" i="10" s="1"/>
  <c r="U196" i="10" s="1"/>
  <c r="U197" i="10" s="1"/>
  <c r="U198" i="10" s="1"/>
  <c r="U199" i="10" s="1"/>
  <c r="U200" i="10" s="1"/>
  <c r="U201" i="10" s="1"/>
  <c r="U202" i="10" s="1"/>
  <c r="U203" i="10" s="1"/>
  <c r="U204" i="10" s="1"/>
  <c r="U205" i="10" s="1"/>
  <c r="U206" i="10" s="1"/>
  <c r="U207" i="10" s="1"/>
  <c r="U208" i="10" s="1"/>
  <c r="U209" i="10" s="1"/>
  <c r="U210" i="10" s="1"/>
  <c r="U211" i="10" s="1"/>
  <c r="U212" i="10" s="1"/>
  <c r="U213" i="10" s="1"/>
  <c r="U214" i="10" s="1"/>
  <c r="U215" i="10" s="1"/>
  <c r="U216" i="10" s="1"/>
  <c r="U217" i="10" s="1"/>
  <c r="U218" i="10" s="1"/>
  <c r="U219" i="10" s="1"/>
  <c r="U220" i="10" s="1"/>
  <c r="U221" i="10" s="1"/>
  <c r="U222" i="10" s="1"/>
  <c r="U223" i="10" s="1"/>
  <c r="U224" i="10" s="1"/>
  <c r="U225" i="10" s="1"/>
  <c r="U226" i="10" s="1"/>
  <c r="U227" i="10" s="1"/>
  <c r="U228" i="10" s="1"/>
  <c r="U229" i="10" s="1"/>
  <c r="U230" i="10" s="1"/>
  <c r="U231" i="10" s="1"/>
  <c r="U232" i="10" s="1"/>
  <c r="U233" i="10" s="1"/>
  <c r="U234" i="10" s="1"/>
  <c r="U235" i="10" s="1"/>
  <c r="U236" i="10" s="1"/>
  <c r="U237" i="10" s="1"/>
  <c r="U238" i="10" s="1"/>
  <c r="U239" i="10" s="1"/>
  <c r="U240" i="10" s="1"/>
  <c r="U241" i="10" s="1"/>
  <c r="U242" i="10" s="1"/>
  <c r="U243" i="10" s="1"/>
  <c r="U244" i="10" s="1"/>
  <c r="U245" i="10" s="1"/>
  <c r="U246" i="10" s="1"/>
  <c r="U247" i="10" s="1"/>
  <c r="U248" i="10" s="1"/>
  <c r="U249" i="10" s="1"/>
  <c r="U250" i="10" s="1"/>
  <c r="U251" i="10" s="1"/>
  <c r="U252" i="10" s="1"/>
  <c r="U253" i="10" s="1"/>
  <c r="U254" i="10" s="1"/>
  <c r="U255" i="10" s="1"/>
  <c r="U256" i="10" s="1"/>
  <c r="U257" i="10" s="1"/>
  <c r="U258" i="10" s="1"/>
  <c r="U259" i="10" s="1"/>
  <c r="U260" i="10" s="1"/>
  <c r="U261" i="10" s="1"/>
  <c r="U262" i="10" s="1"/>
  <c r="U263" i="10" s="1"/>
  <c r="U264" i="10" s="1"/>
  <c r="U265" i="10" s="1"/>
  <c r="U266" i="10" s="1"/>
  <c r="U267" i="10" s="1"/>
  <c r="U268" i="10" s="1"/>
  <c r="U269" i="10" s="1"/>
  <c r="U270" i="10" s="1"/>
  <c r="U271" i="10" s="1"/>
  <c r="U272" i="10" s="1"/>
  <c r="U273" i="10" s="1"/>
  <c r="U274" i="10" s="1"/>
  <c r="U275" i="10" s="1"/>
  <c r="U276" i="10" s="1"/>
  <c r="U277" i="10" s="1"/>
  <c r="U278" i="10" s="1"/>
  <c r="U279" i="10" s="1"/>
  <c r="U280" i="10" s="1"/>
  <c r="U281" i="10" s="1"/>
  <c r="U282" i="10" s="1"/>
  <c r="U283" i="10" s="1"/>
  <c r="U284" i="10" s="1"/>
  <c r="U285" i="10" s="1"/>
  <c r="U286" i="10" s="1"/>
  <c r="U287" i="10" s="1"/>
  <c r="U288" i="10" s="1"/>
  <c r="U289" i="10" s="1"/>
  <c r="U290" i="10" s="1"/>
  <c r="U291" i="10" s="1"/>
  <c r="U292" i="10" s="1"/>
  <c r="U293" i="10" s="1"/>
  <c r="U294" i="10" s="1"/>
  <c r="U295" i="10" s="1"/>
  <c r="U296" i="10" s="1"/>
  <c r="U297" i="10" s="1"/>
  <c r="U298" i="10" s="1"/>
  <c r="U299" i="10" s="1"/>
  <c r="U300" i="10" s="1"/>
  <c r="U301" i="10" s="1"/>
  <c r="U302" i="10" s="1"/>
  <c r="U303" i="10" s="1"/>
  <c r="U304" i="10" s="1"/>
  <c r="U305" i="10" s="1"/>
  <c r="U306" i="10" s="1"/>
  <c r="U307" i="10" s="1"/>
  <c r="U308" i="10" s="1"/>
  <c r="U309" i="10" s="1"/>
  <c r="U310" i="10" s="1"/>
  <c r="U311" i="10" s="1"/>
  <c r="U312" i="10" s="1"/>
  <c r="U313" i="10" s="1"/>
  <c r="U314" i="10" s="1"/>
  <c r="U315" i="10" s="1"/>
  <c r="U316" i="10" s="1"/>
  <c r="U317" i="10" s="1"/>
  <c r="U318" i="10" s="1"/>
  <c r="U319" i="10" s="1"/>
  <c r="U320" i="10" s="1"/>
  <c r="U321" i="10" s="1"/>
  <c r="U322" i="10" s="1"/>
  <c r="U323" i="10" s="1"/>
  <c r="U324" i="10" s="1"/>
  <c r="U325" i="10" s="1"/>
  <c r="U326" i="10" s="1"/>
  <c r="U327" i="10" s="1"/>
  <c r="U328" i="10" s="1"/>
  <c r="U329" i="10" s="1"/>
  <c r="U330" i="10" s="1"/>
  <c r="U331" i="10" s="1"/>
  <c r="U332" i="10" s="1"/>
  <c r="U333" i="10" s="1"/>
  <c r="U334" i="10" s="1"/>
  <c r="U335" i="10" s="1"/>
  <c r="U336" i="10" s="1"/>
  <c r="U337" i="10" s="1"/>
  <c r="U338" i="10" s="1"/>
  <c r="U339" i="10" s="1"/>
  <c r="U340" i="10" s="1"/>
  <c r="U341" i="10" s="1"/>
  <c r="U342" i="10" s="1"/>
  <c r="U343" i="10" s="1"/>
  <c r="U344" i="10" s="1"/>
  <c r="U345" i="10" s="1"/>
  <c r="U346" i="10" s="1"/>
  <c r="U347" i="10" s="1"/>
  <c r="U348" i="10" s="1"/>
  <c r="U349" i="10" s="1"/>
  <c r="U350" i="10" s="1"/>
  <c r="U351" i="10" s="1"/>
  <c r="U352" i="10" s="1"/>
  <c r="U353" i="10" s="1"/>
  <c r="U354" i="10" s="1"/>
  <c r="U355" i="10" s="1"/>
  <c r="U356" i="10" s="1"/>
  <c r="U357" i="10" s="1"/>
  <c r="U358" i="10" s="1"/>
  <c r="U359" i="10" s="1"/>
  <c r="U360" i="10" s="1"/>
  <c r="U361" i="10" s="1"/>
  <c r="U362" i="10" s="1"/>
  <c r="U363" i="10" s="1"/>
  <c r="U364" i="10" s="1"/>
  <c r="U365" i="10" s="1"/>
  <c r="U366" i="10" s="1"/>
  <c r="U367" i="10" s="1"/>
  <c r="U368" i="10" s="1"/>
  <c r="U369" i="10" s="1"/>
  <c r="U370" i="10" s="1"/>
  <c r="U371" i="10" s="1"/>
  <c r="U372" i="10" s="1"/>
  <c r="U373" i="10" s="1"/>
  <c r="U374" i="10" s="1"/>
  <c r="U375" i="10" s="1"/>
  <c r="U376" i="10" s="1"/>
  <c r="U377" i="10" s="1"/>
  <c r="U378" i="10" s="1"/>
  <c r="U379" i="10" s="1"/>
  <c r="U380" i="10" s="1"/>
  <c r="W16" i="10" l="1"/>
  <c r="U381" i="10"/>
  <c r="U382" i="10" s="1"/>
  <c r="U383" i="10" s="1"/>
  <c r="U384" i="10" s="1"/>
  <c r="U385" i="10" s="1"/>
  <c r="U386" i="10" s="1"/>
  <c r="U387" i="10" s="1"/>
  <c r="U388" i="10" s="1"/>
  <c r="U389" i="10" s="1"/>
  <c r="U390" i="10" s="1"/>
  <c r="U391" i="10" s="1"/>
  <c r="U392" i="10" s="1"/>
  <c r="U393" i="10" s="1"/>
  <c r="U394" i="10" s="1"/>
  <c r="U395" i="10" s="1"/>
  <c r="U396" i="10" s="1"/>
  <c r="U397" i="10" s="1"/>
  <c r="U398" i="10" s="1"/>
  <c r="U399" i="10" s="1"/>
  <c r="U400" i="10" s="1"/>
  <c r="U401" i="10" s="1"/>
  <c r="U402" i="10" s="1"/>
  <c r="U403" i="10" s="1"/>
  <c r="U404" i="10" s="1"/>
  <c r="U405" i="10" s="1"/>
  <c r="U406" i="10" s="1"/>
  <c r="U407" i="10" s="1"/>
  <c r="U408" i="10" s="1"/>
  <c r="U409" i="10" s="1"/>
  <c r="U410" i="10" s="1"/>
  <c r="U411" i="10" s="1"/>
  <c r="U412" i="10" s="1"/>
  <c r="U413" i="10" s="1"/>
  <c r="U414" i="10" s="1"/>
  <c r="U415" i="10" s="1"/>
  <c r="U416" i="10" s="1"/>
  <c r="U417" i="10" s="1"/>
  <c r="U418" i="10" s="1"/>
  <c r="U419" i="10" s="1"/>
  <c r="U420" i="10" s="1"/>
  <c r="U421" i="10" s="1"/>
  <c r="U422" i="10" s="1"/>
  <c r="U423" i="10" s="1"/>
  <c r="U424" i="10" s="1"/>
  <c r="U425" i="10" s="1"/>
  <c r="U426" i="10" s="1"/>
  <c r="U427" i="10" s="1"/>
  <c r="U428" i="10" s="1"/>
  <c r="U429" i="10" s="1"/>
  <c r="U430" i="10" s="1"/>
  <c r="U431" i="10" s="1"/>
  <c r="U432" i="10" s="1"/>
  <c r="U433" i="10" s="1"/>
  <c r="U434" i="10" s="1"/>
  <c r="U435" i="10" s="1"/>
  <c r="U436" i="10" s="1"/>
  <c r="U437" i="10" s="1"/>
  <c r="U438" i="10" s="1"/>
  <c r="U439" i="10" s="1"/>
  <c r="U440" i="10" s="1"/>
  <c r="U441" i="10" s="1"/>
  <c r="U442" i="10" s="1"/>
  <c r="U443" i="10" s="1"/>
  <c r="U444" i="10" s="1"/>
  <c r="U445" i="10" s="1"/>
  <c r="U446" i="10" s="1"/>
  <c r="U447" i="10" s="1"/>
  <c r="U448" i="10" s="1"/>
  <c r="U449" i="10" s="1"/>
  <c r="U450" i="10" s="1"/>
  <c r="U451" i="10" s="1"/>
  <c r="U452" i="10" s="1"/>
  <c r="U453" i="10" s="1"/>
  <c r="U454" i="10" s="1"/>
  <c r="U455" i="10" s="1"/>
  <c r="U456" i="10" s="1"/>
  <c r="U457" i="10" s="1"/>
  <c r="U458" i="10" s="1"/>
  <c r="U459" i="10" s="1"/>
  <c r="U460" i="10" s="1"/>
  <c r="U461" i="10" s="1"/>
  <c r="U462" i="10" s="1"/>
  <c r="U463" i="10" s="1"/>
  <c r="U464" i="10" s="1"/>
  <c r="U465" i="10" s="1"/>
  <c r="U466" i="10" s="1"/>
  <c r="U467" i="10" s="1"/>
  <c r="U468" i="10" s="1"/>
  <c r="U469" i="10" s="1"/>
  <c r="U470" i="10" s="1"/>
  <c r="U471" i="10" s="1"/>
  <c r="U472" i="10" s="1"/>
  <c r="U473" i="10" s="1"/>
  <c r="U474" i="10" s="1"/>
  <c r="U475" i="10" s="1"/>
  <c r="U476" i="10" s="1"/>
  <c r="U477" i="10" s="1"/>
  <c r="U478" i="10" s="1"/>
  <c r="U479" i="10" s="1"/>
  <c r="U480" i="10" s="1"/>
  <c r="U481" i="10" s="1"/>
  <c r="U482" i="10" s="1"/>
  <c r="U483" i="10" s="1"/>
  <c r="U484" i="10" s="1"/>
  <c r="U485" i="10" s="1"/>
  <c r="U486" i="10" s="1"/>
  <c r="U487" i="10" s="1"/>
  <c r="U488" i="10" s="1"/>
  <c r="U489" i="10" s="1"/>
  <c r="U490" i="10" s="1"/>
  <c r="U491" i="10" s="1"/>
  <c r="U492" i="10" s="1"/>
  <c r="U493" i="10" s="1"/>
  <c r="U494" i="10" s="1"/>
  <c r="U495" i="10" s="1"/>
  <c r="U496" i="10" s="1"/>
  <c r="U497" i="10" s="1"/>
  <c r="U498" i="10" s="1"/>
  <c r="U499" i="10" s="1"/>
  <c r="U500" i="10" s="1"/>
  <c r="W18" i="10" s="1"/>
  <c r="W17" i="10"/>
  <c r="H42" i="14" l="1"/>
  <c r="H41" i="14"/>
  <c r="H40" i="14"/>
  <c r="H39" i="14"/>
  <c r="H24" i="14"/>
  <c r="H23" i="14"/>
  <c r="H22" i="14"/>
  <c r="H21" i="14"/>
  <c r="H43" i="14" l="1"/>
  <c r="H46" i="14" s="1"/>
  <c r="H51" i="14" s="1"/>
  <c r="H25" i="14"/>
  <c r="H18" i="14"/>
  <c r="E8" i="13"/>
  <c r="E63" i="13"/>
  <c r="E62" i="13"/>
  <c r="E61" i="13"/>
  <c r="E59" i="13"/>
  <c r="E58" i="13"/>
  <c r="E57" i="13"/>
  <c r="E41" i="13"/>
  <c r="E40" i="13"/>
  <c r="E39" i="13"/>
  <c r="E38" i="13"/>
  <c r="E35" i="13"/>
  <c r="E34" i="13"/>
  <c r="E33" i="13"/>
  <c r="E32" i="13"/>
  <c r="E31" i="13"/>
  <c r="E30" i="13"/>
  <c r="E27" i="13"/>
  <c r="E26" i="13"/>
  <c r="E25" i="13"/>
  <c r="E22" i="13"/>
  <c r="E21" i="13"/>
  <c r="E20" i="13"/>
  <c r="E19" i="13"/>
  <c r="E18" i="13"/>
  <c r="E15" i="13"/>
  <c r="E14" i="13"/>
  <c r="E13" i="13"/>
  <c r="E12" i="13"/>
  <c r="E9" i="13"/>
  <c r="E7" i="13"/>
  <c r="E6" i="13"/>
  <c r="H27" i="14" l="1"/>
  <c r="H31" i="14" s="1"/>
  <c r="H29" i="14" l="1"/>
  <c r="H34" i="14" s="1"/>
  <c r="H50" i="14" s="1"/>
  <c r="H52" i="14" s="1"/>
</calcChain>
</file>

<file path=xl/comments1.xml><?xml version="1.0" encoding="utf-8"?>
<comments xmlns="http://schemas.openxmlformats.org/spreadsheetml/2006/main">
  <authors>
    <author>White, Alex</author>
  </authors>
  <commentList>
    <comment ref="F1" authorId="0">
      <text>
        <r>
          <rPr>
            <b/>
            <sz val="9"/>
            <color indexed="81"/>
            <rFont val="Tahoma"/>
            <family val="2"/>
          </rPr>
          <t xml:space="preserve">Tax Basis is approximately the original purchase price of the asset plus any significant improvements to that asset minus any Section 179 or Accumulated Depreciation on that asset.
For more information on Tax Basis please see IRS Publication 255: 
https://www.irs.gov/publications/p225#en_US_2018_publink1000218058 </t>
        </r>
      </text>
    </comment>
    <comment ref="G1" authorId="0">
      <text>
        <r>
          <rPr>
            <b/>
            <sz val="9"/>
            <color indexed="81"/>
            <rFont val="Tahoma"/>
            <family val="2"/>
          </rPr>
          <t>If this item is co-ownedList your personal or farm)the percentage of this item</t>
        </r>
        <r>
          <rPr>
            <sz val="9"/>
            <color indexed="81"/>
            <rFont val="Tahoma"/>
            <family val="2"/>
          </rPr>
          <t xml:space="preserve">
</t>
        </r>
      </text>
    </comment>
  </commentList>
</comments>
</file>

<file path=xl/comments2.xml><?xml version="1.0" encoding="utf-8"?>
<comments xmlns="http://schemas.openxmlformats.org/spreadsheetml/2006/main">
  <authors>
    <author>tc={F21F2AF5-A6BF-4B4B-8BBD-F97818C45B00}</author>
  </authors>
  <commentList>
    <comment ref="N30"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There's a note in cell N30 - probably want to hide it or erase it.</t>
        </r>
      </text>
    </comment>
  </commentList>
</comments>
</file>

<file path=xl/sharedStrings.xml><?xml version="1.0" encoding="utf-8"?>
<sst xmlns="http://schemas.openxmlformats.org/spreadsheetml/2006/main" count="1031" uniqueCount="823">
  <si>
    <t>Key Suppliers</t>
  </si>
  <si>
    <t>Supplies</t>
  </si>
  <si>
    <t>Financial</t>
  </si>
  <si>
    <t>Insurance</t>
  </si>
  <si>
    <t>Transportation</t>
  </si>
  <si>
    <t>Processing</t>
  </si>
  <si>
    <t>Address</t>
  </si>
  <si>
    <t>Phone</t>
  </si>
  <si>
    <t>Email</t>
  </si>
  <si>
    <t>Contact Person</t>
  </si>
  <si>
    <t>Notes</t>
  </si>
  <si>
    <t>Articles of Incorporation/Bylaws</t>
  </si>
  <si>
    <t>Business Licenses</t>
  </si>
  <si>
    <t>Contracts</t>
  </si>
  <si>
    <t>Business Plan</t>
  </si>
  <si>
    <t>Transition Plan</t>
  </si>
  <si>
    <t>Passports</t>
  </si>
  <si>
    <t>Income Tax Records</t>
  </si>
  <si>
    <t>Investment Records</t>
  </si>
  <si>
    <t>Receipts</t>
  </si>
  <si>
    <t>Machinery &amp; Equipment</t>
  </si>
  <si>
    <t>Monetary Assets</t>
  </si>
  <si>
    <t>Retirement Plan Documents</t>
  </si>
  <si>
    <t>Value/Unit</t>
  </si>
  <si>
    <t>Total Value</t>
  </si>
  <si>
    <t>Tax Basis</t>
  </si>
  <si>
    <t>Legal Structure</t>
  </si>
  <si>
    <t>Owners</t>
  </si>
  <si>
    <t>May</t>
  </si>
  <si>
    <t>Marketing</t>
  </si>
  <si>
    <t>Job Responsibilities</t>
  </si>
  <si>
    <t>Financial Ratios</t>
  </si>
  <si>
    <t>Liquidity</t>
  </si>
  <si>
    <t>Solvency</t>
  </si>
  <si>
    <t>Repayment Ability</t>
  </si>
  <si>
    <t>Profitability</t>
  </si>
  <si>
    <t>Financial Efficiency</t>
  </si>
  <si>
    <t>Current Ratio</t>
  </si>
  <si>
    <t xml:space="preserve">Debt Coverage Ratio </t>
  </si>
  <si>
    <t>ROA</t>
  </si>
  <si>
    <t>Revenues/Assets</t>
  </si>
  <si>
    <t>Farm Resource Inventory</t>
  </si>
  <si>
    <t>Resource</t>
  </si>
  <si>
    <t>Amount on Hand or Capacity</t>
  </si>
  <si>
    <t>Units</t>
  </si>
  <si>
    <t>Cash/Checking - Farm Acct</t>
  </si>
  <si>
    <t>Savings - Farm Acct.</t>
  </si>
  <si>
    <t>Other</t>
  </si>
  <si>
    <t>Hay on hand</t>
  </si>
  <si>
    <t>Corn silage</t>
  </si>
  <si>
    <t>Purchased Feeds</t>
  </si>
  <si>
    <t>Crops Held for Sale</t>
  </si>
  <si>
    <t>Livestock Held for Sale</t>
  </si>
  <si>
    <t>Steers</t>
  </si>
  <si>
    <t>Heifers</t>
  </si>
  <si>
    <t>Other Current Resources</t>
  </si>
  <si>
    <t>Rented Land</t>
  </si>
  <si>
    <t>Rented/Leased Equipment</t>
  </si>
  <si>
    <t>Cash Inv. in Growing Crops</t>
  </si>
  <si>
    <t>Breeding Livestock</t>
  </si>
  <si>
    <t>Cows</t>
  </si>
  <si>
    <t>Bulls</t>
  </si>
  <si>
    <t>Real Estate</t>
  </si>
  <si>
    <t>Cropland</t>
  </si>
  <si>
    <t>Field A</t>
  </si>
  <si>
    <t>Field B</t>
  </si>
  <si>
    <t>Field C</t>
  </si>
  <si>
    <t>Pasture land</t>
  </si>
  <si>
    <t>Pasture A</t>
  </si>
  <si>
    <t>Pasture B</t>
  </si>
  <si>
    <t>Pasture C</t>
  </si>
  <si>
    <t>Hay barn</t>
  </si>
  <si>
    <t>Fencing</t>
  </si>
  <si>
    <t>Improvements</t>
  </si>
  <si>
    <t>Other Assets</t>
  </si>
  <si>
    <t>Retirement Assets</t>
  </si>
  <si>
    <t>Equity in Other Entities</t>
  </si>
  <si>
    <t>Loans</t>
  </si>
  <si>
    <t>Operating Loans/LOC</t>
  </si>
  <si>
    <t>Credit Card Balances</t>
  </si>
  <si>
    <t>Machinery Loans</t>
  </si>
  <si>
    <t>Livestock Loans</t>
  </si>
  <si>
    <t>Real Estate Loans</t>
  </si>
  <si>
    <t>Owner (%)</t>
  </si>
  <si>
    <t>Feedstuffs on Hand</t>
  </si>
  <si>
    <t>Other:</t>
  </si>
  <si>
    <t xml:space="preserve">Other: </t>
  </si>
  <si>
    <t>Buildings &amp; Faciltiies</t>
  </si>
  <si>
    <t>Accountant</t>
  </si>
  <si>
    <t>Health/Medical</t>
  </si>
  <si>
    <t>Liability</t>
  </si>
  <si>
    <t xml:space="preserve">Life </t>
  </si>
  <si>
    <t>Key Person</t>
  </si>
  <si>
    <r>
      <t>Date:</t>
    </r>
    <r>
      <rPr>
        <u/>
        <sz val="14"/>
        <color theme="1"/>
        <rFont val="Calibri"/>
        <family val="2"/>
        <scheme val="minor"/>
      </rPr>
      <t xml:space="preserve">                                                         </t>
    </r>
  </si>
  <si>
    <t>Birth Certificates</t>
  </si>
  <si>
    <t>Social Security Cards</t>
  </si>
  <si>
    <t>Trust Documentation</t>
  </si>
  <si>
    <t>Location of Key Documents &amp; Information</t>
  </si>
  <si>
    <t>Cemetery Deed/Location</t>
  </si>
  <si>
    <t>Pre-paid Funeral Documents</t>
  </si>
  <si>
    <t>Advance Medical Directive/Living Will</t>
  </si>
  <si>
    <t>Power of Attorney</t>
  </si>
  <si>
    <t>Last Will &amp; Testament</t>
  </si>
  <si>
    <t>Letter of Instruction</t>
  </si>
  <si>
    <t>List of Final Wishes, Intended Bequests</t>
  </si>
  <si>
    <t>Deeds/Titles for Personal Assets</t>
  </si>
  <si>
    <t>Deeds/Titles for Business Assets</t>
  </si>
  <si>
    <t>Insurance Policies:</t>
  </si>
  <si>
    <t>Medical/Health</t>
  </si>
  <si>
    <t>Life</t>
  </si>
  <si>
    <t>Automobile</t>
  </si>
  <si>
    <t>Homeowners/Renters</t>
  </si>
  <si>
    <t>Disability</t>
  </si>
  <si>
    <t>Liability/General Farm</t>
  </si>
  <si>
    <t>Marriage License/Divorce Papers</t>
  </si>
  <si>
    <t>Safe Deposit Box (&amp; keys)</t>
  </si>
  <si>
    <t>Location of Business Meeting Minutes</t>
  </si>
  <si>
    <t>Deferred Tax Calculations</t>
  </si>
  <si>
    <t>Deferred Taxes on Current Assets</t>
  </si>
  <si>
    <t>Current Assets (not including cash, checking):</t>
  </si>
  <si>
    <t xml:space="preserve">Market Value </t>
  </si>
  <si>
    <t>-</t>
  </si>
  <si>
    <t>=</t>
  </si>
  <si>
    <t>Difference</t>
  </si>
  <si>
    <t>Marketable Securities</t>
  </si>
  <si>
    <t>Inventories</t>
  </si>
  <si>
    <t>Accounts Receivable</t>
  </si>
  <si>
    <t>Cash Invested in Growing Crops</t>
  </si>
  <si>
    <t>Prepaid Expenses</t>
  </si>
  <si>
    <t>Line 1</t>
  </si>
  <si>
    <t>Total</t>
  </si>
  <si>
    <t>Current Liabilities (not including operating or term debt principal):</t>
  </si>
  <si>
    <t>Accounts Payable</t>
  </si>
  <si>
    <t>Accrued Interest</t>
  </si>
  <si>
    <t>Line 2</t>
  </si>
  <si>
    <t>Line 3</t>
  </si>
  <si>
    <t>Current Portion of Deferred Taxable Income (Line 1 - Line 2; zero if negative)</t>
  </si>
  <si>
    <t>Line 4</t>
  </si>
  <si>
    <t>Estimated federal &amp; state income tax rate</t>
  </si>
  <si>
    <t>Line 5</t>
  </si>
  <si>
    <t>Deferred federal &amp; state income taxes (Line 3 x Line 4)</t>
  </si>
  <si>
    <t>Line 6</t>
  </si>
  <si>
    <t>Estimated self-employment tax rate</t>
  </si>
  <si>
    <t>Line 7</t>
  </si>
  <si>
    <t>Deferred self-employment taxes</t>
  </si>
  <si>
    <t>If Line 3 is greater than $127,200, enter [$15,773 + (Line 3 x 0.029)]</t>
  </si>
  <si>
    <t>If Line 3 is less than $127,200, enter [Line 3 x Line 6]</t>
  </si>
  <si>
    <t>Line 8</t>
  </si>
  <si>
    <t>Total Current Portion of Deferred Income Taxes</t>
  </si>
  <si>
    <t>Deferred Taxes on Non-Current Assets</t>
  </si>
  <si>
    <t>Non-Current Assets</t>
  </si>
  <si>
    <t>Market Value</t>
  </si>
  <si>
    <t xml:space="preserve">Tax Basis </t>
  </si>
  <si>
    <t>Farm Real Estate &amp; Improvements</t>
  </si>
  <si>
    <t>Line 9</t>
  </si>
  <si>
    <t>Line 10</t>
  </si>
  <si>
    <t>Estimated federal &amp; state capital gains tax rate</t>
  </si>
  <si>
    <t>Line 11</t>
  </si>
  <si>
    <t>Total Non-Current Portion of Deferred Taxes</t>
  </si>
  <si>
    <t>Estimating Your After-Tax Net Worth Upon Sale of the Assets</t>
  </si>
  <si>
    <t>Line A</t>
  </si>
  <si>
    <t>Estimated Net Worth as of today (from your current balance sheet)</t>
  </si>
  <si>
    <t>Line B</t>
  </si>
  <si>
    <t>minus: Total Current Deferred Taxes  (Line 8)</t>
  </si>
  <si>
    <t>Line C</t>
  </si>
  <si>
    <t>minus: Total Non-Current Deferred Taxes (Line 11)</t>
  </si>
  <si>
    <t>Line D</t>
  </si>
  <si>
    <t>equals: Estimated After-Tax Net Worth</t>
  </si>
  <si>
    <t>Tax Preparer</t>
  </si>
  <si>
    <t>Feed</t>
  </si>
  <si>
    <t>Fertilizer</t>
  </si>
  <si>
    <t>Fuel</t>
  </si>
  <si>
    <t>Services</t>
  </si>
  <si>
    <t>Repairs</t>
  </si>
  <si>
    <t>Veterinarian</t>
  </si>
  <si>
    <t>Crop Consultant</t>
  </si>
  <si>
    <t>Type</t>
  </si>
  <si>
    <t>Bank</t>
  </si>
  <si>
    <t>Market/Sales</t>
  </si>
  <si>
    <t>Price Protection</t>
  </si>
  <si>
    <t>Utilities</t>
  </si>
  <si>
    <t>Computer/Tech</t>
  </si>
  <si>
    <t>Security</t>
  </si>
  <si>
    <t>Crop/Livestock</t>
  </si>
  <si>
    <t>Financial Planner</t>
  </si>
  <si>
    <t>Investments</t>
  </si>
  <si>
    <t>Chemicals</t>
  </si>
  <si>
    <t>Storage</t>
  </si>
  <si>
    <t>Breeding</t>
  </si>
  <si>
    <t>Nutrient Management</t>
  </si>
  <si>
    <t>Waste Disposal</t>
  </si>
  <si>
    <t>Appraisal</t>
  </si>
  <si>
    <t>Business Name</t>
  </si>
  <si>
    <t>Goals</t>
  </si>
  <si>
    <t>Bringing Goals to life</t>
  </si>
  <si>
    <t>Deferred Taxes</t>
  </si>
  <si>
    <t>Location of Documents</t>
  </si>
  <si>
    <t>Operations Calendar</t>
  </si>
  <si>
    <t>Prioritizing Goals</t>
  </si>
  <si>
    <t>Resource Inventory</t>
  </si>
  <si>
    <t>Resource Inventory Scorecard</t>
  </si>
  <si>
    <t>Agenda for Meetings</t>
  </si>
  <si>
    <t>Transition Planning Team</t>
  </si>
  <si>
    <t>Family Living Budget</t>
  </si>
  <si>
    <t>Gifting Desires</t>
  </si>
  <si>
    <t>Retirement Planning Worksheet</t>
  </si>
  <si>
    <t>Estate Planning Records:</t>
  </si>
  <si>
    <t>Estimate</t>
  </si>
  <si>
    <t>Gross Income:</t>
  </si>
  <si>
    <t>A. Gross Income</t>
  </si>
  <si>
    <t>Income Taxes:</t>
  </si>
  <si>
    <t>Federal, state, &amp; local income taxes</t>
  </si>
  <si>
    <t>FICA (7.65%)</t>
  </si>
  <si>
    <t>B. Total Income &amp; Payroll Taxes</t>
  </si>
  <si>
    <t>C. Take-home Pay</t>
  </si>
  <si>
    <t>Line A - B</t>
  </si>
  <si>
    <t>Planned Savings &amp; Investments:</t>
  </si>
  <si>
    <t>Emergency Fund (3-6 months)</t>
  </si>
  <si>
    <t>Years to Retirement</t>
  </si>
  <si>
    <t>Retirement</t>
  </si>
  <si>
    <t>$300/month with 401(k) match</t>
  </si>
  <si>
    <t>2 mil</t>
  </si>
  <si>
    <t>Education</t>
  </si>
  <si>
    <t>2.5 mil</t>
  </si>
  <si>
    <t>D. Total Savings &amp; Investments</t>
  </si>
  <si>
    <t>3 mil</t>
  </si>
  <si>
    <t>Years Until Retirement</t>
  </si>
  <si>
    <t>Expenses:</t>
  </si>
  <si>
    <t xml:space="preserve">Consumer Debt Payments </t>
  </si>
  <si>
    <t xml:space="preserve">  Car Payments</t>
  </si>
  <si>
    <t xml:space="preserve">  Outstanding Credit Card Balances</t>
  </si>
  <si>
    <t xml:space="preserve">  Student Loans</t>
  </si>
  <si>
    <t xml:space="preserve">  Other Consumer Debt Payments</t>
  </si>
  <si>
    <t>Utilities:</t>
  </si>
  <si>
    <t xml:space="preserve">  Phone, Internet</t>
  </si>
  <si>
    <t xml:space="preserve">  Electric, Gas, Water</t>
  </si>
  <si>
    <t xml:space="preserve">  Other</t>
  </si>
  <si>
    <t>Groceries + Food Away From Home</t>
  </si>
  <si>
    <t>Average:  $250-$300/adult</t>
  </si>
  <si>
    <t>Gas, Oil, Repairs</t>
  </si>
  <si>
    <t>Insurance Premiums:</t>
  </si>
  <si>
    <t xml:space="preserve">  Life</t>
  </si>
  <si>
    <t>$50/month</t>
  </si>
  <si>
    <t xml:space="preserve">  Auto</t>
  </si>
  <si>
    <t xml:space="preserve">  Health</t>
  </si>
  <si>
    <t>$400/person/month</t>
  </si>
  <si>
    <t xml:space="preserve">  Disability</t>
  </si>
  <si>
    <t xml:space="preserve">  Renter's Insurance</t>
  </si>
  <si>
    <t>$10/month</t>
  </si>
  <si>
    <t>Personal Items</t>
  </si>
  <si>
    <t>Medical Expenses</t>
  </si>
  <si>
    <t>Taxes:</t>
  </si>
  <si>
    <t xml:space="preserve">  Personal Property (autos, boats))</t>
  </si>
  <si>
    <t>Child Care</t>
  </si>
  <si>
    <t>Average:  $1,500/child/month</t>
  </si>
  <si>
    <t>Entertainment</t>
  </si>
  <si>
    <t>Miscellaneous</t>
  </si>
  <si>
    <t>Goal:  &lt; $100/month</t>
  </si>
  <si>
    <t>E. Subtotal of Expenses</t>
  </si>
  <si>
    <t>F.  Unplanned Expenses (Fudge Factor)</t>
  </si>
  <si>
    <t>Line C - Line D - Line G</t>
  </si>
  <si>
    <t>Savings Goals</t>
  </si>
  <si>
    <t>Emergency Fund</t>
  </si>
  <si>
    <t>Your Goal (Monthly Expenses x 3-6 months)</t>
  </si>
  <si>
    <t>Current Amount in Emergency Savings</t>
  </si>
  <si>
    <t>Amount Needed</t>
  </si>
  <si>
    <t>Line 1 - Line 2</t>
  </si>
  <si>
    <t>Desired Number of Months to Reach Your Goal</t>
  </si>
  <si>
    <t>Average Monthly Addition to Emergency Fund</t>
  </si>
  <si>
    <t>Line 3 / Line 4</t>
  </si>
  <si>
    <t>Retirement Investments</t>
  </si>
  <si>
    <t>To Reach $3 million</t>
  </si>
  <si>
    <t>With no matching contributions</t>
  </si>
  <si>
    <t>With Matching</t>
  </si>
  <si>
    <t>In 20 years</t>
  </si>
  <si>
    <t>$4,000/month</t>
  </si>
  <si>
    <t>$3,600/month</t>
  </si>
  <si>
    <t>In 30 years</t>
  </si>
  <si>
    <t>$1,500/month</t>
  </si>
  <si>
    <t>$1,200/month</t>
  </si>
  <si>
    <t>In 40 years</t>
  </si>
  <si>
    <t>$600/month</t>
  </si>
  <si>
    <t>$400/month</t>
  </si>
  <si>
    <t>Assumes:</t>
  </si>
  <si>
    <t>No current retirement investments</t>
  </si>
  <si>
    <t>Goal of $3 million for your household at day of retirement</t>
  </si>
  <si>
    <t>8% annual rate of return on investments</t>
  </si>
  <si>
    <t>Increase your contribution each year by the rate of inflation</t>
  </si>
  <si>
    <t>Education Investments</t>
  </si>
  <si>
    <t xml:space="preserve">To reach: </t>
  </si>
  <si>
    <t>In 5 years</t>
  </si>
  <si>
    <t>$350/month</t>
  </si>
  <si>
    <t>$700/month</t>
  </si>
  <si>
    <t>$1,400/month</t>
  </si>
  <si>
    <t>In 10 years</t>
  </si>
  <si>
    <t>$150/month</t>
  </si>
  <si>
    <t>$300/month</t>
  </si>
  <si>
    <t>In 15 years</t>
  </si>
  <si>
    <t>$85/month</t>
  </si>
  <si>
    <t>$175/month</t>
  </si>
  <si>
    <t>6% annual rate of return</t>
  </si>
  <si>
    <t>College tuition in 15 years will cost $50,000/year</t>
  </si>
  <si>
    <t xml:space="preserve">  (That's roughly equivalent to current tuition of $20,000/year)</t>
  </si>
  <si>
    <t>Owner Withdrawal from Farm or Business</t>
  </si>
  <si>
    <t>Other Salary &amp; Wages</t>
  </si>
  <si>
    <t>Other Income</t>
  </si>
  <si>
    <t>Line A x 20%</t>
  </si>
  <si>
    <t>Line A x 7.65%</t>
  </si>
  <si>
    <t>Goal: &lt; Line A x 30%</t>
  </si>
  <si>
    <t>Goal: &lt; Line A x 10%</t>
  </si>
  <si>
    <t xml:space="preserve">Goal: &lt; Line A x 5% </t>
  </si>
  <si>
    <t>Average:  Line A x 3%</t>
  </si>
  <si>
    <t>Line E x 10% to 20%</t>
  </si>
  <si>
    <t>Line E + Line F</t>
  </si>
  <si>
    <t>You are not planning on selling your house or business assets to fund your retirement needs</t>
  </si>
  <si>
    <t>Monthly Family Living Budget</t>
  </si>
  <si>
    <t>Developed by Dr. Alex White, Virginia Tech</t>
  </si>
  <si>
    <t>years</t>
  </si>
  <si>
    <t>Nominal Inflation Rate</t>
  </si>
  <si>
    <t>Nominal Rate of Return</t>
  </si>
  <si>
    <t>1.  Annual Pre-tax Retirement Living Expenses    (in today's dollars)</t>
  </si>
  <si>
    <t>2.  Expected Annual Social Security Benefits    (in today's dollars)</t>
  </si>
  <si>
    <t>(See table below for estimates of annual Social Security Benefits)</t>
  </si>
  <si>
    <t>3.  Expected Annual Pension Income    (in today's dollars)</t>
  </si>
  <si>
    <t>(Line 1 - Line 2 - Line 3 - Line 4)</t>
  </si>
  <si>
    <t>6.  Future Value of Additional Income Needed</t>
  </si>
  <si>
    <t xml:space="preserve"> </t>
  </si>
  <si>
    <t>(Line 5 times Factor A - see table below)</t>
  </si>
  <si>
    <t>7.  Amount Needed at Retirement to Generate Additional Income</t>
  </si>
  <si>
    <t>(Line 6 times Factor X - see table below)</t>
  </si>
  <si>
    <t>8.  Current Value of Savings</t>
  </si>
  <si>
    <t>9.  Expected Future Value of Current Savings</t>
  </si>
  <si>
    <t>(Line 8 times Factor B - see table below)</t>
  </si>
  <si>
    <t xml:space="preserve">10.  Average Annual Contributions to Retirement Investments </t>
  </si>
  <si>
    <t>11.  Expected Future Value of Current Annual Contributions</t>
  </si>
  <si>
    <t>(Line 10 times factor C - see table below)</t>
  </si>
  <si>
    <t>12.  Total Retirement Capital You Need to Accumulate</t>
  </si>
  <si>
    <t>(Line 7 - Line 9 - Line 11)</t>
  </si>
  <si>
    <t xml:space="preserve">       Additional Annual Savings Needed to Reach Your Retirement Goal</t>
  </si>
  <si>
    <t>(Line 12 times Factor D - see Table below)</t>
  </si>
  <si>
    <t xml:space="preserve">Factor A </t>
  </si>
  <si>
    <t xml:space="preserve">Factor B  </t>
  </si>
  <si>
    <t>Factor C</t>
  </si>
  <si>
    <t>Factor D</t>
  </si>
  <si>
    <t>Years in Retirement</t>
  </si>
  <si>
    <t>Factor X</t>
  </si>
  <si>
    <t xml:space="preserve">Estimate of Annual Social Security Income </t>
  </si>
  <si>
    <t>Average Annual Salary</t>
  </si>
  <si>
    <t>Worker</t>
  </si>
  <si>
    <t>Worker with non-working spouse</t>
  </si>
  <si>
    <t>A</t>
  </si>
  <si>
    <t>B</t>
  </si>
  <si>
    <t>C</t>
  </si>
  <si>
    <t>X</t>
  </si>
  <si>
    <t>(Strong, Average, Weak)</t>
  </si>
  <si>
    <t>Priority for Action</t>
  </si>
  <si>
    <t>(Low, Medium, High)</t>
  </si>
  <si>
    <t>1. Current Assets</t>
  </si>
  <si>
    <t>2. Current Liabilities</t>
  </si>
  <si>
    <t xml:space="preserve">Working Capital/Expenses </t>
  </si>
  <si>
    <t>Line 1 / Line 2</t>
  </si>
  <si>
    <t>2 Years Ago</t>
  </si>
  <si>
    <t>Last Year</t>
  </si>
  <si>
    <t>Current Year</t>
  </si>
  <si>
    <t>From Your Balance Sheet</t>
  </si>
  <si>
    <t>From Your Income Statement (Profit &amp; Loss)</t>
  </si>
  <si>
    <t>Other Information</t>
  </si>
  <si>
    <t>4. Total Business Assets</t>
  </si>
  <si>
    <t>5. Total Business Revenues</t>
  </si>
  <si>
    <t>6. Depreciation Expense</t>
  </si>
  <si>
    <t>7. Interest Expense</t>
  </si>
  <si>
    <t>8. Total Business Expenses</t>
  </si>
  <si>
    <t>(Line 1 - Line 2)/ Line 8</t>
  </si>
  <si>
    <t>9. Net Business Income      (Line 5 - Line 8)</t>
  </si>
  <si>
    <t>10. Annual Family Living Expense &amp; Income Taxes</t>
  </si>
  <si>
    <t xml:space="preserve">11. Annual Non-Business Income </t>
  </si>
  <si>
    <t>12. Total Annual Principal &amp; Interest Payments</t>
  </si>
  <si>
    <t>(Line 9 + Line 6 + Line 7 + Line 11 - Line 10) / Line 12</t>
  </si>
  <si>
    <t>(Line 8 - Line 6 - Line 7) / Line 5</t>
  </si>
  <si>
    <t>Line 5 / Line 4</t>
  </si>
  <si>
    <t>Strong</t>
  </si>
  <si>
    <t>Weak</t>
  </si>
  <si>
    <t>&gt; 1.5</t>
  </si>
  <si>
    <t>&lt; 1.0</t>
  </si>
  <si>
    <t>&gt; 25%</t>
  </si>
  <si>
    <t>&lt; 5%</t>
  </si>
  <si>
    <t>&gt; 70%</t>
  </si>
  <si>
    <t>&lt; 40%</t>
  </si>
  <si>
    <t>&gt; 150%</t>
  </si>
  <si>
    <t>&gt; 8%</t>
  </si>
  <si>
    <t>&lt; 3%</t>
  </si>
  <si>
    <t>&lt; 65%</t>
  </si>
  <si>
    <t>&gt; 85%</t>
  </si>
  <si>
    <t>Benchmarks</t>
  </si>
  <si>
    <t>Overhead &amp; Admin.</t>
  </si>
  <si>
    <t>Financing</t>
  </si>
  <si>
    <t>Livestock Production</t>
  </si>
  <si>
    <t>Crop Production</t>
  </si>
  <si>
    <t>You'll need roughly  80-120 percent of current family living expenses.  If you are comfortable with your current family living expense, enter that number.</t>
  </si>
  <si>
    <t>Estimate this by multiplying your salary by your expected total years of service (at time of retirement).  Multiply this result by 0.012.</t>
  </si>
  <si>
    <t>Income from continued employment, rental properties, lease of assets, etc.</t>
  </si>
  <si>
    <t>This includes all of your current retirement savings and investment accounts.  You may include up to 1/2 of your equity in your house and/or other business assets if you expect to sell these assets to fund your retirement.</t>
  </si>
  <si>
    <t>This includes annual contributions (you and your employer) to defined contribution retirement plans (401(k), 403(b), 457, IRAs, SEP-IRAs, and SIMPLE-IRAs).</t>
  </si>
  <si>
    <t>Modified from a Money Magazine article (circa 1990).  Original author &amp; citation are unknown.</t>
  </si>
  <si>
    <t>Asset</t>
  </si>
  <si>
    <t>Person or Organization:</t>
  </si>
  <si>
    <t>Value ($)</t>
  </si>
  <si>
    <t>Desired Gifts &amp; Bequests</t>
  </si>
  <si>
    <t>Name of Donor:</t>
  </si>
  <si>
    <t>(Each person should complete this form individually)</t>
  </si>
  <si>
    <t>Timing                  (Annually, At Passing)</t>
  </si>
  <si>
    <t>Total Value ($)</t>
  </si>
  <si>
    <t>Entity 1:</t>
  </si>
  <si>
    <t>Entity 2:</t>
  </si>
  <si>
    <t>Entity 3:</t>
  </si>
  <si>
    <t>Name</t>
  </si>
  <si>
    <t>Notes:</t>
  </si>
  <si>
    <t>Transition Timeline</t>
  </si>
  <si>
    <t>G. Total Monthly Family Living Expense</t>
  </si>
  <si>
    <t>H. Monthly Surplus</t>
  </si>
  <si>
    <t>Identify Professionals for your Transition Team</t>
  </si>
  <si>
    <t xml:space="preserve">Meet with Attorney </t>
  </si>
  <si>
    <t>Meet with Accountant</t>
  </si>
  <si>
    <t>Revise Recordkeeping System</t>
  </si>
  <si>
    <t>Establish Enterprise Accounting</t>
  </si>
  <si>
    <t>Develop your Written Transition Plan</t>
  </si>
  <si>
    <t>Begin Transfer of Ownership to Other Parties</t>
  </si>
  <si>
    <t>Begin Transfer of Management Responsibility to Other Parties</t>
  </si>
  <si>
    <t>Revise Existing Documents</t>
  </si>
  <si>
    <t>Establish Advance Medical Directives</t>
  </si>
  <si>
    <t>Establish Durable Power of Attorneys</t>
  </si>
  <si>
    <t>Establish Wills</t>
  </si>
  <si>
    <t>Discuss/Establish Trusts, Gifting Strategy, etc.</t>
  </si>
  <si>
    <t>Discuss/Revise Legal Form of Organization</t>
  </si>
  <si>
    <t>Discuss/Revise Your Estate Plan</t>
  </si>
  <si>
    <t>Generate a Monthly Cash Flow Budget</t>
  </si>
  <si>
    <t>Develop a Written Business Plan</t>
  </si>
  <si>
    <t>Schedule Your Initial/Next Family Meeting</t>
  </si>
  <si>
    <t>Schedule Your Initial/Next Business Meeting</t>
  </si>
  <si>
    <t>Further Action Required?</t>
  </si>
  <si>
    <t>Meet with Insurance Agent(s)</t>
  </si>
  <si>
    <t>Discuss Life Insurance Needs</t>
  </si>
  <si>
    <t>Discuss Disability Insurance Needs</t>
  </si>
  <si>
    <t>Discuss Health Insurance Needs</t>
  </si>
  <si>
    <t>Discuss Long Term Care Insurance Needs</t>
  </si>
  <si>
    <t xml:space="preserve">Discuss Property &amp; Liability Insurance Needs </t>
  </si>
  <si>
    <t>Meet with Financial Advisor(s)</t>
  </si>
  <si>
    <t>Discuss Your Income Tax Management</t>
  </si>
  <si>
    <t>Discuss Retirement Plan</t>
  </si>
  <si>
    <t>Discuss Investment Plan</t>
  </si>
  <si>
    <t>Complete the Resource Inventory Worksheet</t>
  </si>
  <si>
    <t>Complete the Resource Inventory Scorecard</t>
  </si>
  <si>
    <t>Develop/Revise Your Family Living Budget</t>
  </si>
  <si>
    <t>Complete/Revise the Location of Key Documents Worksheet</t>
  </si>
  <si>
    <t>Complete the Key Suppliers Worksheet</t>
  </si>
  <si>
    <t>Develop an Operations Calendar</t>
  </si>
  <si>
    <t>Develop Job Responsibilities for Each Party</t>
  </si>
  <si>
    <t>Discuss Your Deferred Income Tax Strategy</t>
  </si>
  <si>
    <t>Calculate &amp; Evaluate Your Key Financial Ratios</t>
  </si>
  <si>
    <t>Market Value/Unit</t>
  </si>
  <si>
    <t>Leased Equipment</t>
  </si>
  <si>
    <t>Rented Land (Prepaid Rent)</t>
  </si>
  <si>
    <t>Operating Loan Balance</t>
  </si>
  <si>
    <t>Buildings &amp; Facilities</t>
  </si>
  <si>
    <t>Bringing Goals to Life</t>
  </si>
  <si>
    <t>Sample Agenda for Meeting</t>
  </si>
  <si>
    <t xml:space="preserve">Location of Key Documents </t>
  </si>
  <si>
    <t>Life Insurance Needs</t>
  </si>
  <si>
    <t>Timeline</t>
  </si>
  <si>
    <t>Directions</t>
  </si>
  <si>
    <t>Long Term Care</t>
  </si>
  <si>
    <t>Debt/Credit Records</t>
  </si>
  <si>
    <t>Legal Organization*</t>
  </si>
  <si>
    <t>*Legal Organization:  Sole Proprietorship, Partnership, Limited Partnership, S-Corporation, C- Corporation, LLC, etc.</t>
  </si>
  <si>
    <t>Ownership %**</t>
  </si>
  <si>
    <t>**Ownership % should add to 100% for each entity.</t>
  </si>
  <si>
    <t>Transition Advisory Team</t>
  </si>
  <si>
    <t>Legal Structure of Your Business(es)</t>
  </si>
  <si>
    <t xml:space="preserve"> Basic Agricultural Business Financial Ratios</t>
  </si>
  <si>
    <t xml:space="preserve">Years Until Retirement </t>
  </si>
  <si>
    <t>Life Insurance Goals</t>
  </si>
  <si>
    <t>Goal for Having Life Insurance</t>
  </si>
  <si>
    <t>Mortgage</t>
  </si>
  <si>
    <t>Auto Loans</t>
  </si>
  <si>
    <t>Farm/Business Loans</t>
  </si>
  <si>
    <t>Credit Cards</t>
  </si>
  <si>
    <t>Providing Annual Income for your Dependents</t>
  </si>
  <si>
    <t>Spouse/Partner</t>
  </si>
  <si>
    <t>Children</t>
  </si>
  <si>
    <t>Others</t>
  </si>
  <si>
    <t>Paying for your Final Expenses</t>
  </si>
  <si>
    <t>Funeral</t>
  </si>
  <si>
    <t>Cemetery Plot</t>
  </si>
  <si>
    <t>Grave Marker</t>
  </si>
  <si>
    <t>Legal Fees</t>
  </si>
  <si>
    <t>Medical Bills</t>
  </si>
  <si>
    <t>Buying Out your Partner's Heirs</t>
  </si>
  <si>
    <t>Leaving a Legacy</t>
  </si>
  <si>
    <t>Gifts to Charities, etc.</t>
  </si>
  <si>
    <t>Special Goals for your Heirs</t>
  </si>
  <si>
    <t>Child's Education</t>
  </si>
  <si>
    <t>Provisions for Heirs with Special Needs</t>
  </si>
  <si>
    <t>Estimated Cost</t>
  </si>
  <si>
    <t>Amount Outstanding</t>
  </si>
  <si>
    <t>Annual Amount</t>
  </si>
  <si>
    <t>Number of Years</t>
  </si>
  <si>
    <t>A. Current Value of Entire Business</t>
  </si>
  <si>
    <t>B. Partner's Ownership Percentage</t>
  </si>
  <si>
    <t>C. Percent You Want to Buy Out</t>
  </si>
  <si>
    <t>Dollar Amount Needed (A x B x C)</t>
  </si>
  <si>
    <t>Paying off Debts:</t>
  </si>
  <si>
    <t>Production or Operations:</t>
  </si>
  <si>
    <t>Labor Management:</t>
  </si>
  <si>
    <t>Marketing:</t>
  </si>
  <si>
    <t>Financial:</t>
  </si>
  <si>
    <t>Risk Management:</t>
  </si>
  <si>
    <t>Shared Responsibility With:</t>
  </si>
  <si>
    <t>Who is your Backup?</t>
  </si>
  <si>
    <t xml:space="preserve">Accounts Receivable </t>
  </si>
  <si>
    <t>Timber/Other</t>
  </si>
  <si>
    <t>Physical Location</t>
  </si>
  <si>
    <t>Helpful Information</t>
  </si>
  <si>
    <t>% to Cover with Insurance</t>
  </si>
  <si>
    <t>Planning &amp; Administrative:</t>
  </si>
  <si>
    <t>I've hidden the adjustment if income is over the $128,000 limit</t>
  </si>
  <si>
    <t>Establish, Discuss &amp; Prioritize Family/Business Goals</t>
  </si>
  <si>
    <t>Actual Completion Date</t>
  </si>
  <si>
    <t>Priority For Your Business</t>
  </si>
  <si>
    <t>Proposed Completion Date</t>
  </si>
  <si>
    <t>Gathering Information</t>
  </si>
  <si>
    <t>Planning for Your Business</t>
  </si>
  <si>
    <t>Planning for Yourself and Your Family</t>
  </si>
  <si>
    <t>3. Owners Equity or Net Worth</t>
  </si>
  <si>
    <t>Owners Equity/Assets</t>
  </si>
  <si>
    <t>&lt; 110%</t>
  </si>
  <si>
    <t>&lt; 10%</t>
  </si>
  <si>
    <t>&gt; 40%</t>
  </si>
  <si>
    <t>Business Continuity Plan (in case of disaster/emergency)</t>
  </si>
  <si>
    <t>4.  Expected Annual Income from Other Sources   (in today's dollars)</t>
  </si>
  <si>
    <t>5.  Expected Retirement Income Needed from Savings</t>
  </si>
  <si>
    <t>Years until Retirement</t>
  </si>
  <si>
    <t>Meet with Lender/Banker</t>
  </si>
  <si>
    <t xml:space="preserve">Discuss Loan Account Details </t>
  </si>
  <si>
    <t>Discuss Access to Safe Deposit Box</t>
  </si>
  <si>
    <t>Discuss  Deposit/Savings Accounts, etc.</t>
  </si>
  <si>
    <t>(Line 9 + Line 7 - Line 10) / Line 4</t>
  </si>
  <si>
    <t>Position Title: ______________________________________</t>
  </si>
  <si>
    <t>Goal: &gt; Line A x 5-10%</t>
  </si>
  <si>
    <t>Average: Line A x 5-10%</t>
  </si>
  <si>
    <t>Average: Line A x 3%</t>
  </si>
  <si>
    <t>Table of Contents</t>
  </si>
  <si>
    <t>Develop a list with the location of each key document and how to access it.</t>
  </si>
  <si>
    <t>Name:</t>
  </si>
  <si>
    <t>Date:</t>
  </si>
  <si>
    <t>Natural Resources:</t>
  </si>
  <si>
    <t>Water Availability</t>
  </si>
  <si>
    <t>Water Quality</t>
  </si>
  <si>
    <t>Soil Quality</t>
  </si>
  <si>
    <t>Land Availability</t>
  </si>
  <si>
    <t>Hired Labor Availability</t>
  </si>
  <si>
    <t>Average Score:</t>
  </si>
  <si>
    <t>Score (1 to 5)</t>
  </si>
  <si>
    <t>On-Farm Facilities/Equipment:</t>
  </si>
  <si>
    <t>Current Condition</t>
  </si>
  <si>
    <t>Livestock</t>
  </si>
  <si>
    <t>Capacity:</t>
  </si>
  <si>
    <t>Livestock Facilities</t>
  </si>
  <si>
    <t>Machinery (planting &amp; harvesting)</t>
  </si>
  <si>
    <t>Layout/Design</t>
  </si>
  <si>
    <t>Ability to Expand</t>
  </si>
  <si>
    <t>Comments:</t>
  </si>
  <si>
    <t>Local Infrastructure:</t>
  </si>
  <si>
    <t>Availability of:</t>
  </si>
  <si>
    <t>Supplies (fertilizers, feeds, etc.)</t>
  </si>
  <si>
    <t>Transportation services</t>
  </si>
  <si>
    <t>Processing facilities</t>
  </si>
  <si>
    <t>Financing/lenders</t>
  </si>
  <si>
    <t>Machinery sales &amp; service</t>
  </si>
  <si>
    <t>Road System</t>
  </si>
  <si>
    <t>Reliable utilities services</t>
  </si>
  <si>
    <t>Reliable internet services</t>
  </si>
  <si>
    <t>Technology services</t>
  </si>
  <si>
    <t>Hospitals &amp; medical care</t>
  </si>
  <si>
    <t>School systems</t>
  </si>
  <si>
    <t>Markets:</t>
  </si>
  <si>
    <t>Stability of Markets</t>
  </si>
  <si>
    <t>Access to Markets</t>
  </si>
  <si>
    <t>Control Over Prices Received</t>
  </si>
  <si>
    <t>Potential for New Markets</t>
  </si>
  <si>
    <t>Industry Competitiveness (US &amp; Global)</t>
  </si>
  <si>
    <t>Repayment Capacity</t>
  </si>
  <si>
    <t xml:space="preserve">Financial Condition </t>
  </si>
  <si>
    <t>(See the Financial Ratios Worksheet)</t>
  </si>
  <si>
    <t>Other Factors:</t>
  </si>
  <si>
    <t>Written Goals &amp; Mission/Vision</t>
  </si>
  <si>
    <t>Written Business Plan</t>
  </si>
  <si>
    <t>Written Transition Plan</t>
  </si>
  <si>
    <t>Estate Plan</t>
  </si>
  <si>
    <t>Retirement Plan</t>
  </si>
  <si>
    <t>Risk Management Plan</t>
  </si>
  <si>
    <t>Marketing Plan</t>
  </si>
  <si>
    <t>Disaster/Emergency Plan</t>
  </si>
  <si>
    <t>Local Zoning Policies</t>
  </si>
  <si>
    <t>Government Support of Agriculture</t>
  </si>
  <si>
    <t>Community Support of Agriculture</t>
  </si>
  <si>
    <t>Urban Pressure</t>
  </si>
  <si>
    <t>Availability of Non-Business Income</t>
  </si>
  <si>
    <t>Cost of Living</t>
  </si>
  <si>
    <t>Production Management Skills</t>
  </si>
  <si>
    <t>Financial Management Skills</t>
  </si>
  <si>
    <t>Marketing Management Skills</t>
  </si>
  <si>
    <t>Personnel/Labor Management Skills</t>
  </si>
  <si>
    <t>Overall Business Management Skills</t>
  </si>
  <si>
    <t>Organization Skills</t>
  </si>
  <si>
    <t>Planning</t>
  </si>
  <si>
    <t>Scheduling</t>
  </si>
  <si>
    <t>Execution</t>
  </si>
  <si>
    <t>Monitoring &amp; Benchmarking</t>
  </si>
  <si>
    <t>Leadership Ability</t>
  </si>
  <si>
    <t>Creativity</t>
  </si>
  <si>
    <t>Innovation</t>
  </si>
  <si>
    <t>Decision-Making Ability</t>
  </si>
  <si>
    <t>Ability to Listen</t>
  </si>
  <si>
    <t>Problem-Solving Ability</t>
  </si>
  <si>
    <t>Work Ethic</t>
  </si>
  <si>
    <t>Honesty</t>
  </si>
  <si>
    <t>Trustworthiness</t>
  </si>
  <si>
    <t>(Employee Name)</t>
  </si>
  <si>
    <t>Average Score Overview</t>
  </si>
  <si>
    <t>Natural Resources</t>
  </si>
  <si>
    <t>On-Farm Facilities/Equipment</t>
  </si>
  <si>
    <t>Local Infrastructure</t>
  </si>
  <si>
    <t>Markets</t>
  </si>
  <si>
    <t>Financial Condition</t>
  </si>
  <si>
    <t>Other Factors</t>
  </si>
  <si>
    <t>Labor</t>
  </si>
  <si>
    <t>Category</t>
  </si>
  <si>
    <t>Score</t>
  </si>
  <si>
    <t>List the current market value and the tax basis of each of your current assets, not including your checking accounts and savings accounts.  (Line 1)
List the current market value and the tax basis for each of your current liabilities (accounts payable, accrued interest, etc.), not including your operating loan principal or your term debt principal.  (Line 2)</t>
  </si>
  <si>
    <t>To estimate the potential deferred taxes on non-current assets:
Step 1. List the current market value and tax basis for each of the non-current assets (Line 9).
Step 2.  Enter your estimated capital gains tax rate on Line 10.  When in doubt, use 15% to estimate your potential capital gains.</t>
  </si>
  <si>
    <t>List all of the parties that you would like to have on your transition planning advisory team. List the names, contact information, and their status as to whether they have agreed to be a part of your advisory team.</t>
  </si>
  <si>
    <t>Phone/Email</t>
  </si>
  <si>
    <t>Business Partners</t>
  </si>
  <si>
    <t>Attorney</t>
  </si>
  <si>
    <t>Lender</t>
  </si>
  <si>
    <t>Insurance Agent</t>
  </si>
  <si>
    <t>Consultants</t>
  </si>
  <si>
    <t>Facilitator</t>
  </si>
  <si>
    <t>Family Members</t>
  </si>
  <si>
    <t>Your Transition Planning Advisory Team</t>
  </si>
  <si>
    <t>Family Goals</t>
  </si>
  <si>
    <t>Improve the family's lifestyle</t>
  </si>
  <si>
    <r>
      <t>(new furniture, new car,...)</t>
    </r>
    <r>
      <rPr>
        <sz val="12"/>
        <color theme="1"/>
        <rFont val="Arial"/>
        <family val="2"/>
      </rPr>
      <t xml:space="preserve"> </t>
    </r>
  </si>
  <si>
    <t>Plan/Save for a family vacation</t>
  </si>
  <si>
    <t xml:space="preserve">Add to the family </t>
  </si>
  <si>
    <t>(children, adoption, pets)</t>
  </si>
  <si>
    <t xml:space="preserve">Improve family health </t>
  </si>
  <si>
    <t>(nutrition, exercise, gym, spiritual, etc.)</t>
  </si>
  <si>
    <t>Plan/Save for home renovation/purchase</t>
  </si>
  <si>
    <t>Develop a family living budget</t>
  </si>
  <si>
    <t>Build the family emergency fund</t>
  </si>
  <si>
    <t>Establish a regular savings program</t>
  </si>
  <si>
    <t>Pay down credit card debt</t>
  </si>
  <si>
    <t>Pay down consumer debt (auto, student)</t>
  </si>
  <si>
    <t>Pay down housing debt (PITI)</t>
  </si>
  <si>
    <t>Increase contributions to church/charity</t>
  </si>
  <si>
    <t>Increase your taxable investments</t>
  </si>
  <si>
    <t>Adequate health/disability insurance coverage</t>
  </si>
  <si>
    <t>Adequate liability insurance coverage</t>
  </si>
  <si>
    <t>Adequate life insurance coverage</t>
  </si>
  <si>
    <t>Adequate auto/homeowners insurance coverage</t>
  </si>
  <si>
    <t xml:space="preserve">Develop/Update your estate plan </t>
  </si>
  <si>
    <t>(POA, AMD, will, etc.)</t>
  </si>
  <si>
    <t>Increase ownership share of family business</t>
  </si>
  <si>
    <t>Check/Improve your credit score</t>
  </si>
  <si>
    <t>Meet periodically with financial advisors</t>
  </si>
  <si>
    <t xml:space="preserve">Prepare for education for children </t>
  </si>
  <si>
    <r>
      <t>(K-12, college, etc.)</t>
    </r>
    <r>
      <rPr>
        <sz val="12"/>
        <color theme="1"/>
        <rFont val="Arial"/>
        <family val="2"/>
      </rPr>
      <t xml:space="preserve"> </t>
    </r>
  </si>
  <si>
    <t>Invest for your retirement</t>
  </si>
  <si>
    <t>Business Goals</t>
  </si>
  <si>
    <t xml:space="preserve">Develop a comprehensive business plan </t>
  </si>
  <si>
    <t>Develop and implement business goals</t>
  </si>
  <si>
    <t>Expand/Downsize the business</t>
  </si>
  <si>
    <t>Add/Remove business partner</t>
  </si>
  <si>
    <t>Upgrade facilities/machinery</t>
  </si>
  <si>
    <t xml:space="preserve">Add/Remove enterprises to/from the business </t>
  </si>
  <si>
    <t>Build/Reduce inventories (feeds, livestock, etc.)</t>
  </si>
  <si>
    <t>Develop a usable recordkeeping system</t>
  </si>
  <si>
    <t>Build working capital</t>
  </si>
  <si>
    <t>Improve repayment ability of the business</t>
  </si>
  <si>
    <t>Pay down business term debt</t>
  </si>
  <si>
    <t>Pay down business operating debt</t>
  </si>
  <si>
    <t>Develop a cash flow budget</t>
  </si>
  <si>
    <t>Improve profitability</t>
  </si>
  <si>
    <t>Improve financial efficiency</t>
  </si>
  <si>
    <t>Improve the income tax management plan</t>
  </si>
  <si>
    <t>Develop a business transition plan</t>
  </si>
  <si>
    <t>Balance between business &amp; family/personal life</t>
  </si>
  <si>
    <t>Supplement the business with off-farm income</t>
  </si>
  <si>
    <t xml:space="preserve">Invest a percentage of the business profits </t>
  </si>
  <si>
    <t>in non-farm assets (CDs, stocks, bonds, etc.)</t>
  </si>
  <si>
    <t>Incorporate a retirement plan into the business</t>
  </si>
  <si>
    <t>Obtain adequate liability insurance coverage</t>
  </si>
  <si>
    <t>Use life insurance to protect from death of a</t>
  </si>
  <si>
    <t>business partner</t>
  </si>
  <si>
    <t xml:space="preserve">Develop a risk management plan </t>
  </si>
  <si>
    <t>Business Transition Goals</t>
  </si>
  <si>
    <t xml:space="preserve">Scale back/Retire from management </t>
  </si>
  <si>
    <t>Increase your role in managing the business</t>
  </si>
  <si>
    <t>Expand the business</t>
  </si>
  <si>
    <t>Downsize the business</t>
  </si>
  <si>
    <t>Add or remove owners</t>
  </si>
  <si>
    <t>Develop a written transition plan within 1-2 years</t>
  </si>
  <si>
    <t>Assemble a transition planning advisory team</t>
  </si>
  <si>
    <t>Discuss your estate plans with family &amp; partners</t>
  </si>
  <si>
    <t>Discuss your transition plans with family &amp; partners</t>
  </si>
  <si>
    <t>Develop a list of job responsibilities or job</t>
  </si>
  <si>
    <t>descriptions for each owner &amp; employee</t>
  </si>
  <si>
    <t>Maintain ownership of the business assets</t>
  </si>
  <si>
    <t xml:space="preserve">Mentor the incoming employees, managers </t>
  </si>
  <si>
    <t>and/or owners</t>
  </si>
  <si>
    <t>Change the legal organization of the business</t>
  </si>
  <si>
    <t>to a different form (LLC, C-corp, S-corp, etc.)</t>
  </si>
  <si>
    <t>Hold regular business planning and transition</t>
  </si>
  <si>
    <t>planning meetings with key personnel</t>
  </si>
  <si>
    <t>Prioritizing Your Goals</t>
  </si>
  <si>
    <t>Bringing Your Primary Goals to Life #1</t>
  </si>
  <si>
    <t>Primary Goal (Specific)</t>
  </si>
  <si>
    <t>How To Measure</t>
  </si>
  <si>
    <t>Deadline</t>
  </si>
  <si>
    <t>Who is Responsible</t>
  </si>
  <si>
    <t>How To Reward Yourself</t>
  </si>
  <si>
    <t>Status (in progress, completed)</t>
  </si>
  <si>
    <t>Supporting Goals:</t>
  </si>
  <si>
    <t>Intermediate Goal</t>
  </si>
  <si>
    <t>Short-Term Goal</t>
  </si>
  <si>
    <t xml:space="preserve">Primary Goal: </t>
  </si>
  <si>
    <t>Goal Description</t>
  </si>
  <si>
    <t>Bringing Your Primary Goals to Life #2</t>
  </si>
  <si>
    <t>Bringing Your Primary Goals to Life #3</t>
  </si>
  <si>
    <t>Sample Agenda for Business Meetings</t>
  </si>
  <si>
    <t>In Attendance:</t>
  </si>
  <si>
    <t>Not In Attendance:</t>
  </si>
  <si>
    <t>Main Items to Address in This Meeting:</t>
  </si>
  <si>
    <t>General Notes:</t>
  </si>
  <si>
    <t>Action Plan:</t>
  </si>
  <si>
    <t>Activity</t>
  </si>
  <si>
    <t>Date for Completion</t>
  </si>
  <si>
    <t>How to Measure Progress</t>
  </si>
  <si>
    <t>Date &amp; Location of Next Meeting:</t>
  </si>
  <si>
    <t>Who is Responsible?</t>
  </si>
  <si>
    <t>Score (1=Low, 5=High)</t>
  </si>
  <si>
    <t>Endowing a Scholarship</t>
  </si>
  <si>
    <t>Organizational Chart</t>
  </si>
  <si>
    <t>Date Completed/ Updated</t>
  </si>
  <si>
    <t>Title of the               Worksheet</t>
  </si>
  <si>
    <r>
      <t>Person:</t>
    </r>
    <r>
      <rPr>
        <sz val="11"/>
        <color theme="1"/>
        <rFont val="Calibri"/>
        <family val="2"/>
        <scheme val="minor"/>
      </rPr>
      <t xml:space="preserve"> _______________________________________</t>
    </r>
  </si>
  <si>
    <t>Develop a list of your suppliers of goods and services, and their contact information.</t>
  </si>
  <si>
    <t xml:space="preserve">List all of the assets or resources that are used in the operation of your farm or business. </t>
  </si>
  <si>
    <t xml:space="preserve">Read through the various goals on each worksheet and rank each from 1 (Low Priority) to 5 (High Priority). </t>
  </si>
  <si>
    <t>For each row of the calendar, indicate the major tasks that need to be accomplished in the appropriate month.</t>
  </si>
  <si>
    <t xml:space="preserve">Use this sample agenda as a starting point for your business meetings.  Revise it as needed to meet your objectives.  </t>
  </si>
  <si>
    <t xml:space="preserve">This worksheet will help you sort out what type of organization you have, as well as the ownership percentages. </t>
  </si>
  <si>
    <t>To complete this worksheet, simply gather the information from your household records or enter your best guess for each of the appropriate categories.</t>
  </si>
  <si>
    <t>January</t>
  </si>
  <si>
    <t>February</t>
  </si>
  <si>
    <t>March</t>
  </si>
  <si>
    <t>April</t>
  </si>
  <si>
    <t>June</t>
  </si>
  <si>
    <t>July</t>
  </si>
  <si>
    <t>August</t>
  </si>
  <si>
    <t>September</t>
  </si>
  <si>
    <t>October</t>
  </si>
  <si>
    <t>November</t>
  </si>
  <si>
    <t>December</t>
  </si>
  <si>
    <t>Strategic Planning</t>
  </si>
  <si>
    <t>This sheet will help you prioritize tasks involved with transition planning, and create a schedule for completion.</t>
  </si>
  <si>
    <t>Once you have stated your primary goal, use this worksheet to set a couple of intermediate and short-term goals that will help move you towards your primary goal.</t>
  </si>
  <si>
    <t>Provide a brief description of your job responsibilities so that other employees will know what needs to be done in your absence. Also list anyone who is the backup for you for that task.</t>
  </si>
  <si>
    <t>Gather information for the past three years of balance sheets and income statements to complete this worksheet.</t>
  </si>
  <si>
    <t>This worksheet is intended to get you thinking about what you want to be able to do through your life insurance policies.</t>
  </si>
  <si>
    <t>Bringing Your Goals to Life</t>
  </si>
  <si>
    <r>
      <t xml:space="preserve">Other: </t>
    </r>
    <r>
      <rPr>
        <u/>
        <sz val="11"/>
        <color theme="1"/>
        <rFont val="Calibri"/>
        <family val="2"/>
        <scheme val="minor"/>
      </rPr>
      <t xml:space="preserve">                                         </t>
    </r>
  </si>
  <si>
    <t>Page # in Workbook</t>
  </si>
  <si>
    <t xml:space="preserve">Use this sheet to create a visual description of your business structure and relationships between job positions. </t>
  </si>
  <si>
    <t>Use this worksheet, and meet with a knowledgeable tax advisor, to gain understanding on the tax implications of a proposed transition plan.</t>
  </si>
  <si>
    <t>Use this worksheet to start financially planning for your retirement years.</t>
  </si>
  <si>
    <t>Directions: *Only type in the highlighted cells.</t>
  </si>
  <si>
    <t xml:space="preserve">Person: </t>
  </si>
  <si>
    <t>Business Transition Planning Workbook Spreadsheets</t>
  </si>
  <si>
    <t>Password for unlocking protected sheets is "fcu123"</t>
  </si>
  <si>
    <t xml:space="preserve">Score each resource between 1 (poor) and 5 (strong). </t>
  </si>
  <si>
    <t xml:space="preserve">List the names of the people and organizations to whom you would like to leave a gift or bequest. Also list the specific asset and the timing of the gift. </t>
  </si>
  <si>
    <t>*Status = Have Not Contacted; Agreed to Serve; Agreed with conditions (retainer fee, hourly fee, etc.)</t>
  </si>
  <si>
    <t>Current Rating</t>
  </si>
  <si>
    <t>Operating Expense/Revenue</t>
  </si>
  <si>
    <t xml:space="preserve">*See Retirement Planning Page </t>
  </si>
  <si>
    <t>for Rough Estimates</t>
  </si>
  <si>
    <t>Rent or Mortgage Payment (PITI*)</t>
  </si>
  <si>
    <t>(*principal, int., taxes, insurance)</t>
  </si>
  <si>
    <t>Planned Monthly Amount</t>
  </si>
  <si>
    <t>Get this figure from your Personal Earnings &amp; Benefit Statement from the Social Security Administration.</t>
  </si>
  <si>
    <t>Status or Other Information</t>
  </si>
  <si>
    <t>Management Abilities:</t>
  </si>
  <si>
    <t>Other:_________________________________________________</t>
  </si>
  <si>
    <t>Other:________________________</t>
  </si>
  <si>
    <t xml:space="preserve">The following worksheets should be used in conjunction with the FCU Farm Business Transition Workbook. To access the worksheets, you can either maneuver through the tabs at the bottom of the Excel screen, OR simply click on the corresponding Title of the Worksheet below. To keep track of when you have completed each worksheet, please use the "Date Completed/Updated" column. </t>
  </si>
  <si>
    <t>*Note: If you run out of space in a section, you may need to add another row. To do this, highlight row below where you need added space. Next, right click and select insert. Choose to move the cells down.</t>
  </si>
  <si>
    <r>
      <rPr>
        <b/>
        <u/>
        <sz val="12"/>
        <color theme="1"/>
        <rFont val="Calibri"/>
        <family val="2"/>
        <scheme val="minor"/>
      </rPr>
      <t>Directions</t>
    </r>
    <r>
      <rPr>
        <b/>
        <sz val="12"/>
        <color theme="1"/>
        <rFont val="Calibri"/>
        <family val="2"/>
        <scheme val="minor"/>
      </rPr>
      <t xml:space="preserve">: Read through the various goals on each worksheet and highlight your 3 most important goals for your family, your business, and the business transition process.  The list is not exhaustive – feel free to write in any of your goals in the “Other” lines. Please feel free to highlight more than 3 goals. Have everyone in your family and all of the key personnel of your business complete these worksheets individually. Then, schedule a meeting to discuss the results.  </t>
    </r>
  </si>
  <si>
    <r>
      <rPr>
        <b/>
        <u/>
        <sz val="12"/>
        <color theme="1"/>
        <rFont val="Calibri"/>
        <family val="2"/>
        <scheme val="minor"/>
      </rPr>
      <t>Directions</t>
    </r>
    <r>
      <rPr>
        <b/>
        <sz val="12"/>
        <color theme="1"/>
        <rFont val="Calibri"/>
        <family val="2"/>
        <scheme val="minor"/>
      </rPr>
      <t>: This worksheet is intended to identify the key responsibilities in your job; the activities that must be accomplished in the event of your absence.  For each main aspect of your job, please provide a concise description of your responsibilities so that other employees will know what needs to be done.  Also, list anyone with whom you share responsibility for a given task as well as who is the backup for you for that task.  Make an additional copy of this sheet for each person in the farm or business.</t>
    </r>
  </si>
  <si>
    <r>
      <rPr>
        <b/>
        <u/>
        <sz val="12"/>
        <rFont val="Calibri"/>
        <family val="2"/>
        <scheme val="minor"/>
      </rPr>
      <t>Directions</t>
    </r>
    <r>
      <rPr>
        <b/>
        <sz val="12"/>
        <rFont val="Calibri"/>
        <family val="2"/>
        <scheme val="minor"/>
      </rPr>
      <t>: Develop a list with the location of each of your key documents. For each of the items on this worksheet provide helpful information that will help your partners or survivors access these records. Update this list on a regular basis or as key life events occur. Store this worksheet in a secure location to protect any sensitive information. Be sure to let trusted members of your family or business partners know the location of this worksheet. Complete this form for each of the key personnel in the family and/or business.  You can also complete this form for the business itself (ex. where are the LLC charter papers, etc.)</t>
    </r>
  </si>
  <si>
    <r>
      <rPr>
        <b/>
        <u/>
        <sz val="12"/>
        <color theme="1"/>
        <rFont val="Calibri"/>
        <family val="2"/>
        <scheme val="minor"/>
      </rPr>
      <t>Directions</t>
    </r>
    <r>
      <rPr>
        <b/>
        <sz val="12"/>
        <color theme="1"/>
        <rFont val="Calibri"/>
        <family val="2"/>
        <scheme val="minor"/>
      </rPr>
      <t>: Your business' form of legal organization should allow you to reach your goals in the most effective manner. Consult with both an attorney and an accountant to determine which form of organization is most appropriate for your operation. The ownership % should total 100%.</t>
    </r>
  </si>
  <si>
    <r>
      <rPr>
        <b/>
        <u/>
        <sz val="12"/>
        <color theme="1"/>
        <rFont val="Calibri"/>
        <family val="2"/>
        <scheme val="minor"/>
      </rPr>
      <t>Directions</t>
    </r>
    <r>
      <rPr>
        <b/>
        <sz val="12"/>
        <color theme="1"/>
        <rFont val="Calibri"/>
        <family val="2"/>
        <scheme val="minor"/>
      </rPr>
      <t>: List all of the parties that you would like to have on your transition planning advisory team.  List their names, contact information, and their status as to whether they have agreed to be a part of your advisory team.  You might also list other information that is relevant to your team.</t>
    </r>
  </si>
  <si>
    <r>
      <rPr>
        <b/>
        <u/>
        <sz val="12"/>
        <color theme="1"/>
        <rFont val="Calibri"/>
        <family val="2"/>
        <scheme val="minor"/>
      </rPr>
      <t>Directions</t>
    </r>
    <r>
      <rPr>
        <b/>
        <sz val="12"/>
        <color theme="1"/>
        <rFont val="Calibri"/>
        <family val="2"/>
        <scheme val="minor"/>
      </rPr>
      <t>: Score each section between 1 (poor) and 5 (strong). The "Average Score Overview" table will display a summary of the results. The score in this table will update automatically, and will be formatted according to the strength of your score (red being the lowest, green being the highest).</t>
    </r>
  </si>
  <si>
    <r>
      <rPr>
        <b/>
        <u/>
        <sz val="12"/>
        <color theme="1"/>
        <rFont val="Calibri"/>
        <family val="2"/>
        <scheme val="minor"/>
      </rPr>
      <t>Directions</t>
    </r>
    <r>
      <rPr>
        <b/>
        <sz val="12"/>
        <color theme="1"/>
        <rFont val="Calibri"/>
        <family val="2"/>
        <scheme val="minor"/>
      </rPr>
      <t>: Choose one of the high priority goals you identified for your family, business and transition on the Prioritizing Goals Worksheet.  Make that main goal SMART (Specific, Measurable, Achievable, Rewarding, Timely) by tailoring it to your situation. Once you have stated your primary goal, set a couple of “feeder” intermediate and short-term goals that will help move you towards your primary goal.</t>
    </r>
  </si>
  <si>
    <r>
      <rPr>
        <b/>
        <u/>
        <sz val="12"/>
        <rFont val="Calibri"/>
        <family val="2"/>
        <scheme val="minor"/>
      </rPr>
      <t>Directions</t>
    </r>
    <r>
      <rPr>
        <b/>
        <sz val="12"/>
        <rFont val="Calibri"/>
        <family val="2"/>
        <scheme val="minor"/>
      </rPr>
      <t>: For each column of the calendar, indicate the major tasks that need to be accomplished in the appropriate month.  Once you have the major tasks on the calendar you can start fine-tuning your calendar by adding the supporting tasks that are necessary to accomplish the major tasks.</t>
    </r>
  </si>
  <si>
    <r>
      <rPr>
        <b/>
        <u/>
        <sz val="12"/>
        <color theme="1"/>
        <rFont val="Calibri"/>
        <family val="2"/>
        <scheme val="minor"/>
      </rPr>
      <t>Directions</t>
    </r>
    <r>
      <rPr>
        <b/>
        <sz val="12"/>
        <color theme="1"/>
        <rFont val="Calibri"/>
        <family val="2"/>
        <scheme val="minor"/>
      </rPr>
      <t>: Click on each box to enter the name and position of the people within your organization. If needed, drag the boxes around to fit your organization. You can add more boxes by clicking on the chart,  then clicking on the "Design" tab at the top of the screen and the "add shape" bottom in the top left.</t>
    </r>
  </si>
  <si>
    <r>
      <rPr>
        <b/>
        <u/>
        <sz val="12"/>
        <color theme="1"/>
        <rFont val="Calibri"/>
        <family val="2"/>
        <scheme val="minor"/>
      </rPr>
      <t>Directions</t>
    </r>
    <r>
      <rPr>
        <b/>
        <sz val="12"/>
        <color theme="1"/>
        <rFont val="Calibri"/>
        <family val="2"/>
        <scheme val="minor"/>
      </rPr>
      <t xml:space="preserve">: Use this sample agenda as a starting point for your business meetings. Revise it as needed to meet your objectives. Keep the completed agenda and minutes on record so that they are readily available. Bring these records to every business meeting.
</t>
    </r>
  </si>
  <si>
    <r>
      <rPr>
        <b/>
        <u/>
        <sz val="12"/>
        <color theme="1"/>
        <rFont val="Calibri"/>
        <family val="2"/>
        <scheme val="minor"/>
      </rPr>
      <t>Directions</t>
    </r>
    <r>
      <rPr>
        <b/>
        <sz val="12"/>
        <color theme="1"/>
        <rFont val="Calibri"/>
        <family val="2"/>
        <scheme val="minor"/>
      </rPr>
      <t>: You will need your balance sheet and income statements (Profit/Loss Statements or Schedule F tax forms) to find the information for Lines 1-9 on the worksheet.  You will need to obtain the information for Lines 10-12 from your other records.  Gather the information for the past 3 years.  This will allow you to clearly see trends in your ratios over time. You might also consider sitting down with your lender to get help in  interpreting these ratios.                                                                                                                                                                                         *NOTE: Only type in the highlighted cells. The ratios at the bottom of the sheet will calculate automatically.</t>
    </r>
  </si>
  <si>
    <r>
      <rPr>
        <b/>
        <u/>
        <sz val="12"/>
        <rFont val="Calibri"/>
        <family val="2"/>
        <scheme val="minor"/>
      </rPr>
      <t>Directions</t>
    </r>
    <r>
      <rPr>
        <b/>
        <sz val="12"/>
        <rFont val="Calibri"/>
        <family val="2"/>
        <scheme val="minor"/>
      </rPr>
      <t xml:space="preserve">: Only type in the highlighted cells. Gather the information from your </t>
    </r>
    <r>
      <rPr>
        <b/>
        <u/>
        <sz val="12"/>
        <rFont val="Calibri"/>
        <family val="2"/>
        <scheme val="minor"/>
      </rPr>
      <t>monthly</t>
    </r>
    <r>
      <rPr>
        <b/>
        <sz val="12"/>
        <rFont val="Calibri"/>
        <family val="2"/>
        <scheme val="minor"/>
      </rPr>
      <t xml:space="preserve"> household records (your checkbook register, credit card statements, etc.) or enter your best guess for each of the appropriate categories.  Remember, this is only looking at your household; do NOT include any business expenses in this budget.  If you are unsure of what value to enter use the “Estimate” tips that are provided on the right side of the budget, or take your best guess.</t>
    </r>
  </si>
  <si>
    <r>
      <rPr>
        <b/>
        <u/>
        <sz val="12"/>
        <color theme="1"/>
        <rFont val="Calibri"/>
        <family val="2"/>
        <scheme val="minor"/>
      </rPr>
      <t>Directions</t>
    </r>
    <r>
      <rPr>
        <b/>
        <sz val="12"/>
        <color theme="1"/>
        <rFont val="Calibri"/>
        <family val="2"/>
        <scheme val="minor"/>
      </rPr>
      <t>: This worksheet is intended to help you think about why you might need life insurance. It may also help you and your life insurance agent determine how much coverage you might need. Use this worksheet to get your thoughts in line before you meet with an insurance professional or financial advisor.</t>
    </r>
  </si>
  <si>
    <r>
      <rPr>
        <b/>
        <u/>
        <sz val="12"/>
        <rFont val="Calibri"/>
        <family val="2"/>
        <scheme val="minor"/>
      </rPr>
      <t>Directions</t>
    </r>
    <r>
      <rPr>
        <b/>
        <sz val="12"/>
        <rFont val="Calibri"/>
        <family val="2"/>
        <scheme val="minor"/>
      </rPr>
      <t>: For this worksheet, only type in the highlighted cells. When choosing Years until Retirement and Years in Retirement, please refer to the tables at the bottom of this sheet. Hints for each line of input are noted under the main header. For more details on this worksheet, please refer to the printed version of this Workbook.</t>
    </r>
  </si>
  <si>
    <r>
      <rPr>
        <b/>
        <u/>
        <sz val="12"/>
        <color theme="1"/>
        <rFont val="Calibri"/>
        <family val="2"/>
        <scheme val="minor"/>
      </rPr>
      <t>Directions</t>
    </r>
    <r>
      <rPr>
        <b/>
        <sz val="12"/>
        <color theme="1"/>
        <rFont val="Calibri"/>
        <family val="2"/>
        <scheme val="minor"/>
      </rPr>
      <t>: List the name of the people and organizations to whom you would like to leave a gift or bequest.  Also list the specific asset and the timing of the gift.  By listing your desired gifts you can see if you are including everyone to whom you would like to make a gift; another way to look at this is it will help prevent you from accidentally overlooking someone or treating your heirs unfairly according to your wishes.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</si>
</sst>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6" formatCode="&quot;$&quot;#,##0_);[Red]\(&quot;$&quot;#,##0\)"/>
    <numFmt numFmtId="7" formatCode="&quot;$&quot;#,##0.00_);\(&quot;$&quot;#,##0.00\)"/>
    <numFmt numFmtId="44" formatCode="_(&quot;$&quot;* #,##0.00_);_(&quot;$&quot;* \(#,##0.00\);_(&quot;$&quot;* &quot;-&quot;??_);_(@_)"/>
    <numFmt numFmtId="164" formatCode="0.0%"/>
    <numFmt numFmtId="165" formatCode="&quot;$&quot;#,##0"/>
    <numFmt numFmtId="166" formatCode="0.0"/>
    <numFmt numFmtId="167" formatCode="0.000"/>
    <numFmt numFmtId="168" formatCode="_(&quot;$&quot;* #,##0_);_(&quot;$&quot;* \(#,##0\);_(&quot;$&quot;* &quot;-&quot;??_);_(@_)"/>
  </numFmts>
  <fonts count="56" x14ac:knownFonts="1">
    <font>
      <sz val="11"/>
      <color theme="1"/>
      <name val="Calibri"/>
      <family val="2"/>
      <scheme val="minor"/>
    </font>
    <font>
      <sz val="11"/>
      <color theme="1"/>
      <name val="Calibri"/>
      <family val="2"/>
      <scheme val="minor"/>
    </font>
    <font>
      <sz val="10"/>
      <name val="Arial"/>
      <family val="2"/>
    </font>
    <font>
      <sz val="12"/>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u/>
      <sz val="11"/>
      <color theme="10"/>
      <name val="Calibri"/>
      <family val="2"/>
      <scheme val="minor"/>
    </font>
    <font>
      <b/>
      <sz val="20"/>
      <color theme="1"/>
      <name val="Calibri"/>
      <family val="2"/>
      <scheme val="minor"/>
    </font>
    <font>
      <sz val="14"/>
      <color theme="1"/>
      <name val="Calibri"/>
      <family val="2"/>
      <scheme val="minor"/>
    </font>
    <font>
      <u/>
      <sz val="14"/>
      <color theme="1"/>
      <name val="Calibri"/>
      <family val="2"/>
      <scheme val="minor"/>
    </font>
    <font>
      <b/>
      <sz val="18"/>
      <color theme="1"/>
      <name val="Calibri"/>
      <family val="2"/>
      <scheme val="minor"/>
    </font>
    <font>
      <b/>
      <sz val="11"/>
      <color theme="1"/>
      <name val="Calibri"/>
      <family val="2"/>
      <scheme val="minor"/>
    </font>
    <font>
      <b/>
      <sz val="18"/>
      <name val="Arial"/>
      <family val="2"/>
    </font>
    <font>
      <sz val="12"/>
      <name val="Arial"/>
      <family val="2"/>
    </font>
    <font>
      <b/>
      <sz val="11"/>
      <name val="Arial"/>
      <family val="2"/>
    </font>
    <font>
      <b/>
      <sz val="12"/>
      <name val="Arial"/>
      <family val="2"/>
    </font>
    <font>
      <b/>
      <sz val="10"/>
      <name val="Arial"/>
      <family val="2"/>
    </font>
    <font>
      <b/>
      <sz val="11"/>
      <color indexed="48"/>
      <name val="Arial"/>
      <family val="2"/>
    </font>
    <font>
      <sz val="10"/>
      <color theme="1"/>
      <name val="Calibri"/>
      <family val="2"/>
      <scheme val="minor"/>
    </font>
    <font>
      <sz val="8"/>
      <color theme="1"/>
      <name val="Calibri"/>
      <family val="2"/>
      <scheme val="minor"/>
    </font>
    <font>
      <b/>
      <sz val="16"/>
      <name val="Calibri"/>
      <family val="2"/>
      <scheme val="minor"/>
    </font>
    <font>
      <sz val="14"/>
      <color theme="0"/>
      <name val="Calibri"/>
      <family val="2"/>
      <scheme val="minor"/>
    </font>
    <font>
      <sz val="11"/>
      <color theme="1"/>
      <name val="Arial"/>
      <family val="2"/>
    </font>
    <font>
      <b/>
      <sz val="16"/>
      <color theme="1"/>
      <name val="Arial"/>
      <family val="2"/>
    </font>
    <font>
      <b/>
      <sz val="11"/>
      <color theme="1"/>
      <name val="Arial"/>
      <family val="2"/>
    </font>
    <font>
      <b/>
      <sz val="18"/>
      <name val="Calibri"/>
      <family val="2"/>
      <scheme val="minor"/>
    </font>
    <font>
      <b/>
      <u/>
      <sz val="12"/>
      <color theme="1"/>
      <name val="Calibri"/>
      <family val="2"/>
      <scheme val="minor"/>
    </font>
    <font>
      <b/>
      <i/>
      <sz val="11"/>
      <color theme="1"/>
      <name val="Calibri"/>
      <family val="2"/>
      <scheme val="minor"/>
    </font>
    <font>
      <sz val="16"/>
      <color theme="1"/>
      <name val="Calibri"/>
      <family val="2"/>
      <scheme val="minor"/>
    </font>
    <font>
      <sz val="7"/>
      <color theme="1"/>
      <name val="Arial"/>
      <family val="2"/>
    </font>
    <font>
      <sz val="12"/>
      <color theme="1"/>
      <name val="Arial"/>
      <family val="2"/>
    </font>
    <font>
      <sz val="10"/>
      <color theme="1"/>
      <name val="Arial"/>
      <family val="2"/>
    </font>
    <font>
      <b/>
      <sz val="16"/>
      <color theme="1"/>
      <name val="Cambria"/>
      <family val="1"/>
      <scheme val="major"/>
    </font>
    <font>
      <b/>
      <sz val="11"/>
      <name val="Calibri"/>
      <family val="2"/>
      <scheme val="minor"/>
    </font>
    <font>
      <b/>
      <sz val="13"/>
      <color theme="1"/>
      <name val="Calibri"/>
      <family val="2"/>
      <scheme val="minor"/>
    </font>
    <font>
      <sz val="11"/>
      <color theme="0"/>
      <name val="Calibri"/>
      <family val="2"/>
      <scheme val="minor"/>
    </font>
    <font>
      <b/>
      <sz val="14"/>
      <name val="Calibri"/>
      <family val="2"/>
      <scheme val="minor"/>
    </font>
    <font>
      <b/>
      <sz val="12"/>
      <name val="Calibri"/>
      <family val="2"/>
      <scheme val="minor"/>
    </font>
    <font>
      <sz val="12"/>
      <name val="Calibri"/>
      <family val="2"/>
      <scheme val="minor"/>
    </font>
    <font>
      <sz val="11"/>
      <name val="Calibri"/>
      <family val="2"/>
      <scheme val="minor"/>
    </font>
    <font>
      <b/>
      <sz val="10"/>
      <name val="Calibri"/>
      <family val="2"/>
      <scheme val="minor"/>
    </font>
    <font>
      <sz val="10.5"/>
      <name val="Calibri"/>
      <family val="2"/>
      <scheme val="minor"/>
    </font>
    <font>
      <u/>
      <sz val="11"/>
      <color theme="1"/>
      <name val="Calibri"/>
      <family val="2"/>
      <scheme val="minor"/>
    </font>
    <font>
      <b/>
      <sz val="11"/>
      <color indexed="12"/>
      <name val="Calibri"/>
      <family val="2"/>
      <scheme val="minor"/>
    </font>
    <font>
      <b/>
      <sz val="11"/>
      <color indexed="9"/>
      <name val="Calibri"/>
      <family val="2"/>
      <scheme val="minor"/>
    </font>
    <font>
      <b/>
      <sz val="8"/>
      <name val="Calibri"/>
      <family val="2"/>
      <scheme val="minor"/>
    </font>
    <font>
      <b/>
      <sz val="11"/>
      <color indexed="8"/>
      <name val="Calibri"/>
      <family val="2"/>
      <scheme val="minor"/>
    </font>
    <font>
      <b/>
      <sz val="10"/>
      <color indexed="12"/>
      <name val="Calibri"/>
      <family val="2"/>
      <scheme val="minor"/>
    </font>
    <font>
      <b/>
      <sz val="11"/>
      <color indexed="16"/>
      <name val="Calibri"/>
      <family val="2"/>
      <scheme val="minor"/>
    </font>
    <font>
      <b/>
      <sz val="10"/>
      <color indexed="9"/>
      <name val="Calibri"/>
      <family val="2"/>
      <scheme val="minor"/>
    </font>
    <font>
      <b/>
      <sz val="12"/>
      <color indexed="9"/>
      <name val="Calibri"/>
      <family val="2"/>
      <scheme val="minor"/>
    </font>
    <font>
      <b/>
      <u/>
      <sz val="12"/>
      <name val="Calibri"/>
      <family val="2"/>
      <scheme val="minor"/>
    </font>
    <font>
      <sz val="9"/>
      <color indexed="81"/>
      <name val="Tahoma"/>
      <family val="2"/>
    </font>
    <font>
      <b/>
      <sz val="9"/>
      <color indexed="81"/>
      <name val="Tahoma"/>
      <family val="2"/>
    </font>
    <font>
      <sz val="14"/>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6"/>
        <bgColor indexed="64"/>
      </patternFill>
    </fill>
    <fill>
      <patternFill patternType="solid">
        <fgColor theme="6" tint="0.59999389629810485"/>
        <bgColor indexed="64"/>
      </patternFill>
    </fill>
    <fill>
      <patternFill patternType="solid">
        <fgColor indexed="8"/>
        <bgColor indexed="64"/>
      </patternFill>
    </fill>
    <fill>
      <patternFill patternType="solid">
        <fgColor theme="0"/>
        <bgColor indexed="64"/>
      </patternFill>
    </fill>
    <fill>
      <patternFill patternType="solid">
        <fgColor theme="6" tint="0.39997558519241921"/>
        <bgColor indexed="64"/>
      </patternFill>
    </fill>
    <fill>
      <patternFill patternType="solid">
        <fgColor rgb="FF9BBB59"/>
        <bgColor indexed="64"/>
      </patternFill>
    </fill>
  </fills>
  <borders count="6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s>
  <cellStyleXfs count="6">
    <xf numFmtId="0" fontId="0" fillId="0" borderId="0"/>
    <xf numFmtId="0" fontId="1" fillId="0" borderId="0"/>
    <xf numFmtId="0" fontId="2" fillId="0" borderId="0"/>
    <xf numFmtId="0" fontId="7"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818">
    <xf numFmtId="0" fontId="0" fillId="0" borderId="0" xfId="0"/>
    <xf numFmtId="0" fontId="3" fillId="0" borderId="0" xfId="2" applyFont="1"/>
    <xf numFmtId="6" fontId="3" fillId="0" borderId="0" xfId="2" applyNumberFormat="1" applyFont="1"/>
    <xf numFmtId="0" fontId="3" fillId="0" borderId="0" xfId="0" applyFont="1"/>
    <xf numFmtId="0" fontId="4" fillId="0" borderId="0" xfId="0" applyFont="1"/>
    <xf numFmtId="0" fontId="3" fillId="0" borderId="0" xfId="0" applyFont="1" applyAlignment="1">
      <alignment horizontal="left" indent="1"/>
    </xf>
    <xf numFmtId="0" fontId="9" fillId="0" borderId="0" xfId="1" applyFont="1"/>
    <xf numFmtId="0" fontId="8" fillId="0" borderId="0" xfId="1" applyFont="1" applyAlignment="1">
      <alignment horizontal="center"/>
    </xf>
    <xf numFmtId="0" fontId="9" fillId="0" borderId="0" xfId="1" applyFont="1" applyBorder="1" applyAlignment="1">
      <alignment horizontal="left"/>
    </xf>
    <xf numFmtId="0" fontId="9" fillId="0" borderId="0" xfId="1" applyFont="1" applyAlignment="1">
      <alignment horizontal="center"/>
    </xf>
    <xf numFmtId="0" fontId="9" fillId="0" borderId="0" xfId="1" applyFont="1" applyAlignment="1">
      <alignment horizontal="right"/>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2" xfId="1" applyFont="1" applyFill="1" applyBorder="1" applyAlignment="1">
      <alignment horizontal="right" vertical="center" wrapText="1"/>
    </xf>
    <xf numFmtId="0" fontId="6" fillId="2" borderId="4" xfId="1" applyFont="1" applyFill="1" applyBorder="1" applyAlignment="1">
      <alignment horizontal="center" vertical="center" wrapText="1"/>
    </xf>
    <xf numFmtId="0" fontId="5" fillId="0" borderId="0" xfId="1" applyFont="1" applyAlignment="1">
      <alignment horizontal="center" vertical="center" wrapText="1"/>
    </xf>
    <xf numFmtId="0" fontId="5" fillId="0" borderId="5" xfId="1" applyFont="1" applyBorder="1"/>
    <xf numFmtId="0" fontId="9" fillId="0" borderId="6" xfId="1" applyFont="1" applyBorder="1" applyAlignment="1">
      <alignment horizontal="center"/>
    </xf>
    <xf numFmtId="0" fontId="9" fillId="0" borderId="7" xfId="1" applyFont="1" applyBorder="1" applyAlignment="1">
      <alignment horizontal="center"/>
    </xf>
    <xf numFmtId="5" fontId="9" fillId="0" borderId="7" xfId="1" applyNumberFormat="1" applyFont="1" applyBorder="1" applyAlignment="1">
      <alignment horizontal="right"/>
    </xf>
    <xf numFmtId="0" fontId="9" fillId="0" borderId="7" xfId="1" applyFont="1" applyBorder="1"/>
    <xf numFmtId="0" fontId="9" fillId="0" borderId="33" xfId="1" applyFont="1" applyBorder="1"/>
    <xf numFmtId="0" fontId="9" fillId="0" borderId="8" xfId="1" applyFont="1" applyBorder="1"/>
    <xf numFmtId="0" fontId="9" fillId="0" borderId="9" xfId="1" applyFont="1" applyBorder="1" applyAlignment="1">
      <alignment horizontal="left" indent="1"/>
    </xf>
    <xf numFmtId="6" fontId="9" fillId="0" borderId="10" xfId="1" applyNumberFormat="1" applyFont="1" applyBorder="1" applyAlignment="1">
      <alignment horizontal="center"/>
    </xf>
    <xf numFmtId="0" fontId="9" fillId="0" borderId="11" xfId="1" applyFont="1" applyBorder="1" applyAlignment="1">
      <alignment horizontal="center"/>
    </xf>
    <xf numFmtId="5" fontId="9" fillId="0" borderId="11" xfId="1" applyNumberFormat="1" applyFont="1" applyBorder="1" applyAlignment="1">
      <alignment horizontal="right"/>
    </xf>
    <xf numFmtId="0" fontId="9" fillId="0" borderId="11" xfId="1" applyFont="1" applyFill="1" applyBorder="1"/>
    <xf numFmtId="0" fontId="9" fillId="0" borderId="34" xfId="1" applyFont="1" applyFill="1" applyBorder="1"/>
    <xf numFmtId="0" fontId="9" fillId="0" borderId="12" xfId="1" applyFont="1" applyBorder="1"/>
    <xf numFmtId="0" fontId="9" fillId="0" borderId="21" xfId="1" applyFont="1" applyBorder="1" applyAlignment="1">
      <alignment horizontal="left" indent="1"/>
    </xf>
    <xf numFmtId="6" fontId="9" fillId="0" borderId="22" xfId="1" applyNumberFormat="1" applyFont="1" applyBorder="1" applyAlignment="1">
      <alignment horizontal="center"/>
    </xf>
    <xf numFmtId="0" fontId="9" fillId="0" borderId="23" xfId="1" applyFont="1" applyBorder="1" applyAlignment="1">
      <alignment horizontal="center"/>
    </xf>
    <xf numFmtId="5" fontId="9" fillId="0" borderId="23" xfId="1" applyNumberFormat="1" applyFont="1" applyBorder="1" applyAlignment="1">
      <alignment horizontal="right"/>
    </xf>
    <xf numFmtId="0" fontId="9" fillId="0" borderId="23" xfId="1" applyFont="1" applyFill="1" applyBorder="1"/>
    <xf numFmtId="0" fontId="9" fillId="0" borderId="37" xfId="1" applyFont="1" applyFill="1" applyBorder="1"/>
    <xf numFmtId="0" fontId="9" fillId="0" borderId="24" xfId="1" applyFont="1" applyBorder="1"/>
    <xf numFmtId="0" fontId="9" fillId="0" borderId="13" xfId="1" applyFont="1" applyBorder="1" applyAlignment="1">
      <alignment horizontal="left" indent="1"/>
    </xf>
    <xf numFmtId="0" fontId="9" fillId="0" borderId="14" xfId="1" applyFont="1" applyBorder="1" applyAlignment="1">
      <alignment horizontal="center"/>
    </xf>
    <xf numFmtId="0" fontId="9" fillId="0" borderId="15" xfId="1" applyFont="1" applyBorder="1" applyAlignment="1">
      <alignment horizontal="center"/>
    </xf>
    <xf numFmtId="5" fontId="9" fillId="0" borderId="15" xfId="1" applyNumberFormat="1" applyFont="1" applyBorder="1" applyAlignment="1">
      <alignment horizontal="right"/>
    </xf>
    <xf numFmtId="0" fontId="9" fillId="0" borderId="15" xfId="1" applyFont="1" applyBorder="1"/>
    <xf numFmtId="0" fontId="9" fillId="0" borderId="35" xfId="1" applyFont="1" applyBorder="1"/>
    <xf numFmtId="0" fontId="9" fillId="0" borderId="16" xfId="1" applyFont="1" applyBorder="1"/>
    <xf numFmtId="0" fontId="9" fillId="2" borderId="17" xfId="1" applyFont="1" applyFill="1" applyBorder="1"/>
    <xf numFmtId="0" fontId="9" fillId="2" borderId="18" xfId="1" applyFont="1" applyFill="1" applyBorder="1" applyAlignment="1">
      <alignment horizontal="center"/>
    </xf>
    <xf numFmtId="0" fontId="9" fillId="2" borderId="19" xfId="1" applyFont="1" applyFill="1" applyBorder="1" applyAlignment="1">
      <alignment horizontal="center"/>
    </xf>
    <xf numFmtId="5" fontId="9" fillId="2" borderId="19" xfId="1" applyNumberFormat="1" applyFont="1" applyFill="1" applyBorder="1" applyAlignment="1">
      <alignment horizontal="right"/>
    </xf>
    <xf numFmtId="0" fontId="9" fillId="2" borderId="19" xfId="1" applyFont="1" applyFill="1" applyBorder="1"/>
    <xf numFmtId="0" fontId="9" fillId="2" borderId="36" xfId="1" applyFont="1" applyFill="1" applyBorder="1"/>
    <xf numFmtId="0" fontId="9" fillId="2" borderId="20" xfId="1" applyFont="1" applyFill="1" applyBorder="1"/>
    <xf numFmtId="0" fontId="9" fillId="0" borderId="10" xfId="1" applyFont="1" applyBorder="1" applyAlignment="1">
      <alignment horizontal="center"/>
    </xf>
    <xf numFmtId="0" fontId="9" fillId="0" borderId="22" xfId="1" applyFont="1" applyBorder="1" applyAlignment="1">
      <alignment horizontal="center"/>
    </xf>
    <xf numFmtId="0" fontId="9" fillId="2" borderId="3" xfId="1" applyFont="1" applyFill="1" applyBorder="1"/>
    <xf numFmtId="0" fontId="9" fillId="2" borderId="25" xfId="1" applyFont="1" applyFill="1" applyBorder="1" applyAlignment="1">
      <alignment horizontal="center"/>
    </xf>
    <xf numFmtId="5" fontId="9" fillId="2" borderId="25" xfId="1" applyNumberFormat="1" applyFont="1" applyFill="1" applyBorder="1" applyAlignment="1">
      <alignment horizontal="right"/>
    </xf>
    <xf numFmtId="0" fontId="9" fillId="2" borderId="25" xfId="1" applyFont="1" applyFill="1" applyBorder="1"/>
    <xf numFmtId="0" fontId="9" fillId="2" borderId="4" xfId="1" applyFont="1" applyFill="1" applyBorder="1"/>
    <xf numFmtId="0" fontId="9" fillId="0" borderId="17" xfId="1" applyFont="1" applyBorder="1" applyAlignment="1">
      <alignment horizontal="left" indent="1"/>
    </xf>
    <xf numFmtId="0" fontId="9" fillId="0" borderId="18" xfId="1" applyFont="1" applyBorder="1" applyAlignment="1">
      <alignment horizontal="center"/>
    </xf>
    <xf numFmtId="0" fontId="9" fillId="0" borderId="19" xfId="1" applyFont="1" applyBorder="1" applyAlignment="1">
      <alignment horizontal="center"/>
    </xf>
    <xf numFmtId="5" fontId="9" fillId="0" borderId="19" xfId="1" applyNumberFormat="1" applyFont="1" applyBorder="1" applyAlignment="1">
      <alignment horizontal="right"/>
    </xf>
    <xf numFmtId="0" fontId="9" fillId="0" borderId="19" xfId="1" applyFont="1" applyFill="1" applyBorder="1"/>
    <xf numFmtId="0" fontId="9" fillId="0" borderId="36" xfId="1" applyFont="1" applyFill="1" applyBorder="1"/>
    <xf numFmtId="0" fontId="9" fillId="0" borderId="20" xfId="1" applyFont="1" applyBorder="1"/>
    <xf numFmtId="0" fontId="9" fillId="0" borderId="19" xfId="1" applyFont="1" applyBorder="1"/>
    <xf numFmtId="0" fontId="9" fillId="0" borderId="36" xfId="1" applyFont="1" applyBorder="1"/>
    <xf numFmtId="0" fontId="9" fillId="0" borderId="26" xfId="1" applyFont="1" applyBorder="1" applyAlignment="1">
      <alignment horizontal="left" indent="1"/>
    </xf>
    <xf numFmtId="0" fontId="9" fillId="0" borderId="27" xfId="1" applyFont="1" applyBorder="1" applyAlignment="1">
      <alignment horizontal="center"/>
    </xf>
    <xf numFmtId="0" fontId="9" fillId="0" borderId="28" xfId="1" applyFont="1" applyBorder="1" applyAlignment="1">
      <alignment horizontal="center"/>
    </xf>
    <xf numFmtId="5" fontId="9" fillId="0" borderId="28" xfId="1" applyNumberFormat="1" applyFont="1" applyBorder="1" applyAlignment="1">
      <alignment horizontal="right"/>
    </xf>
    <xf numFmtId="0" fontId="9" fillId="0" borderId="28" xfId="1" applyFont="1" applyBorder="1"/>
    <xf numFmtId="0" fontId="9" fillId="0" borderId="38" xfId="1" applyFont="1" applyBorder="1"/>
    <xf numFmtId="0" fontId="9" fillId="0" borderId="29" xfId="1" applyFont="1" applyBorder="1"/>
    <xf numFmtId="7" fontId="9" fillId="0" borderId="19" xfId="1" applyNumberFormat="1" applyFont="1" applyBorder="1" applyAlignment="1">
      <alignment horizontal="right"/>
    </xf>
    <xf numFmtId="6" fontId="9" fillId="0" borderId="18" xfId="1" applyNumberFormat="1" applyFont="1" applyBorder="1" applyAlignment="1">
      <alignment horizontal="center"/>
    </xf>
    <xf numFmtId="0" fontId="9" fillId="0" borderId="19" xfId="1" quotePrefix="1" applyFont="1" applyBorder="1" applyAlignment="1">
      <alignment horizontal="center"/>
    </xf>
    <xf numFmtId="13" fontId="9" fillId="0" borderId="19" xfId="1" applyNumberFormat="1" applyFont="1" applyBorder="1" applyAlignment="1">
      <alignment horizontal="right"/>
    </xf>
    <xf numFmtId="0" fontId="9" fillId="2" borderId="30" xfId="1" applyFont="1" applyFill="1" applyBorder="1"/>
    <xf numFmtId="0" fontId="9" fillId="2" borderId="31" xfId="1" applyFont="1" applyFill="1" applyBorder="1" applyAlignment="1">
      <alignment horizontal="center"/>
    </xf>
    <xf numFmtId="5" fontId="9" fillId="2" borderId="31" xfId="1" applyNumberFormat="1" applyFont="1" applyFill="1" applyBorder="1" applyAlignment="1">
      <alignment horizontal="center"/>
    </xf>
    <xf numFmtId="0" fontId="9" fillId="2" borderId="31" xfId="1" applyFont="1" applyFill="1" applyBorder="1"/>
    <xf numFmtId="0" fontId="9" fillId="2" borderId="32" xfId="1" applyFont="1" applyFill="1" applyBorder="1"/>
    <xf numFmtId="5" fontId="9" fillId="0" borderId="7" xfId="1" applyNumberFormat="1" applyFont="1" applyBorder="1" applyAlignment="1">
      <alignment horizontal="center"/>
    </xf>
    <xf numFmtId="0" fontId="9" fillId="0" borderId="11" xfId="1" applyFont="1" applyBorder="1"/>
    <xf numFmtId="0" fontId="9" fillId="0" borderId="34" xfId="1" applyFont="1" applyBorder="1"/>
    <xf numFmtId="5" fontId="9" fillId="0" borderId="15" xfId="1" applyNumberFormat="1" applyFont="1" applyBorder="1" applyAlignment="1">
      <alignment horizontal="center"/>
    </xf>
    <xf numFmtId="0" fontId="9" fillId="0" borderId="3" xfId="1" applyFont="1" applyFill="1" applyBorder="1"/>
    <xf numFmtId="0" fontId="9" fillId="0" borderId="25" xfId="1" applyFont="1" applyFill="1" applyBorder="1" applyAlignment="1">
      <alignment horizontal="center"/>
    </xf>
    <xf numFmtId="5" fontId="9" fillId="0" borderId="25" xfId="1" applyNumberFormat="1" applyFont="1" applyFill="1" applyBorder="1" applyAlignment="1">
      <alignment horizontal="center"/>
    </xf>
    <xf numFmtId="0" fontId="9" fillId="0" borderId="25" xfId="1" applyFont="1" applyFill="1" applyBorder="1"/>
    <xf numFmtId="0" fontId="9" fillId="0" borderId="4" xfId="1" applyFont="1" applyFill="1" applyBorder="1"/>
    <xf numFmtId="0" fontId="5" fillId="0" borderId="0" xfId="1" applyFont="1" applyFill="1" applyAlignment="1">
      <alignment horizontal="center" vertical="center" wrapText="1"/>
    </xf>
    <xf numFmtId="0" fontId="9" fillId="0" borderId="23" xfId="1" applyFont="1" applyBorder="1"/>
    <xf numFmtId="0" fontId="9" fillId="0" borderId="37" xfId="1" applyFont="1" applyBorder="1"/>
    <xf numFmtId="0" fontId="9" fillId="0" borderId="9" xfId="1" applyFont="1" applyBorder="1" applyAlignment="1">
      <alignment horizontal="left" indent="2"/>
    </xf>
    <xf numFmtId="5" fontId="9" fillId="0" borderId="0" xfId="1" applyNumberFormat="1" applyFont="1" applyAlignment="1">
      <alignment horizontal="right"/>
    </xf>
    <xf numFmtId="0" fontId="3" fillId="0" borderId="39" xfId="0" applyFont="1" applyBorder="1"/>
    <xf numFmtId="0" fontId="3" fillId="3" borderId="0" xfId="0" applyFont="1" applyFill="1"/>
    <xf numFmtId="0" fontId="3" fillId="0" borderId="0" xfId="0" applyFont="1" applyBorder="1"/>
    <xf numFmtId="0" fontId="3" fillId="0" borderId="40" xfId="0" applyFont="1" applyBorder="1"/>
    <xf numFmtId="0" fontId="4" fillId="0" borderId="0" xfId="0" applyFont="1" applyAlignment="1">
      <alignment horizontal="right"/>
    </xf>
    <xf numFmtId="0" fontId="3" fillId="0" borderId="0" xfId="0" applyFont="1" applyFill="1" applyBorder="1"/>
    <xf numFmtId="0" fontId="3" fillId="0" borderId="41" xfId="0" applyFont="1" applyBorder="1"/>
    <xf numFmtId="0" fontId="3" fillId="0" borderId="1" xfId="0" applyFont="1" applyBorder="1"/>
    <xf numFmtId="0" fontId="3" fillId="0" borderId="11" xfId="0" applyFont="1" applyBorder="1" applyAlignment="1">
      <alignment horizontal="left" indent="1"/>
    </xf>
    <xf numFmtId="0" fontId="3" fillId="0" borderId="11" xfId="0" applyFont="1" applyBorder="1"/>
    <xf numFmtId="0" fontId="3" fillId="0" borderId="15" xfId="0" applyFont="1" applyBorder="1" applyAlignment="1">
      <alignment horizontal="left" indent="1"/>
    </xf>
    <xf numFmtId="0" fontId="3" fillId="0" borderId="15" xfId="0" applyFont="1" applyBorder="1"/>
    <xf numFmtId="0" fontId="3" fillId="0" borderId="43" xfId="0" applyFont="1" applyBorder="1" applyAlignment="1">
      <alignment horizontal="left" indent="1"/>
    </xf>
    <xf numFmtId="0" fontId="3" fillId="0" borderId="12" xfId="0" applyFont="1" applyBorder="1"/>
    <xf numFmtId="0" fontId="3" fillId="0" borderId="44" xfId="0" applyFont="1" applyBorder="1" applyAlignment="1">
      <alignment horizontal="left" indent="1"/>
    </xf>
    <xf numFmtId="0" fontId="3" fillId="0" borderId="16" xfId="0" applyFont="1" applyBorder="1"/>
    <xf numFmtId="10" fontId="0" fillId="0" borderId="0" xfId="0" applyNumberFormat="1"/>
    <xf numFmtId="10" fontId="0" fillId="0" borderId="0" xfId="4" applyNumberFormat="1" applyFont="1"/>
    <xf numFmtId="0" fontId="0" fillId="4" borderId="0" xfId="0" applyFill="1"/>
    <xf numFmtId="0" fontId="0" fillId="0" borderId="0" xfId="0" applyFill="1"/>
    <xf numFmtId="0" fontId="14" fillId="0" borderId="0" xfId="0" applyFont="1"/>
    <xf numFmtId="165" fontId="14" fillId="0" borderId="0" xfId="0" applyNumberFormat="1" applyFont="1"/>
    <xf numFmtId="6" fontId="14" fillId="0" borderId="0" xfId="0" applyNumberFormat="1" applyFont="1"/>
    <xf numFmtId="10" fontId="14" fillId="0" borderId="0" xfId="0" applyNumberFormat="1" applyFont="1"/>
    <xf numFmtId="9" fontId="14" fillId="0" borderId="0" xfId="0" applyNumberFormat="1" applyFont="1"/>
    <xf numFmtId="0" fontId="17" fillId="0" borderId="0" xfId="2" applyFont="1" applyBorder="1"/>
    <xf numFmtId="0" fontId="17" fillId="0" borderId="0" xfId="2" applyFont="1"/>
    <xf numFmtId="0" fontId="15" fillId="0" borderId="0" xfId="2" applyFont="1" applyBorder="1" applyProtection="1"/>
    <xf numFmtId="6" fontId="18" fillId="0" borderId="0" xfId="2" applyNumberFormat="1" applyFont="1" applyBorder="1" applyProtection="1">
      <protection locked="0"/>
    </xf>
    <xf numFmtId="6" fontId="18" fillId="0" borderId="0" xfId="2" applyNumberFormat="1" applyFont="1" applyBorder="1" applyProtection="1"/>
    <xf numFmtId="6" fontId="15" fillId="0" borderId="0" xfId="2" applyNumberFormat="1" applyFont="1" applyBorder="1" applyProtection="1"/>
    <xf numFmtId="0" fontId="17" fillId="0" borderId="0" xfId="2" applyFont="1" applyFill="1" applyBorder="1"/>
    <xf numFmtId="0" fontId="0" fillId="0" borderId="0" xfId="0" applyAlignment="1">
      <alignment wrapText="1"/>
    </xf>
    <xf numFmtId="0" fontId="12" fillId="0" borderId="0" xfId="0" applyFont="1"/>
    <xf numFmtId="0" fontId="0" fillId="0" borderId="0" xfId="0" applyAlignment="1">
      <alignment vertical="center"/>
    </xf>
    <xf numFmtId="0" fontId="0" fillId="0" borderId="0" xfId="0" applyAlignment="1"/>
    <xf numFmtId="0" fontId="0" fillId="0" borderId="39" xfId="0" applyBorder="1"/>
    <xf numFmtId="0" fontId="0" fillId="0" borderId="0" xfId="0" applyBorder="1" applyAlignment="1">
      <alignment horizontal="center"/>
    </xf>
    <xf numFmtId="0" fontId="0" fillId="0" borderId="0" xfId="0" applyBorder="1"/>
    <xf numFmtId="0" fontId="14" fillId="0" borderId="0" xfId="2" applyFont="1"/>
    <xf numFmtId="0" fontId="14" fillId="0" borderId="0" xfId="2" applyFont="1" applyAlignment="1">
      <alignment horizontal="center" vertical="center"/>
    </xf>
    <xf numFmtId="0" fontId="0" fillId="0" borderId="40" xfId="0" applyBorder="1"/>
    <xf numFmtId="0" fontId="4" fillId="0" borderId="53" xfId="0" applyFont="1" applyBorder="1"/>
    <xf numFmtId="0" fontId="3" fillId="0" borderId="58" xfId="0" applyFont="1" applyBorder="1"/>
    <xf numFmtId="0" fontId="3" fillId="0" borderId="59" xfId="0" applyFont="1" applyBorder="1"/>
    <xf numFmtId="0" fontId="21" fillId="2" borderId="2" xfId="1" applyFont="1" applyFill="1" applyBorder="1" applyAlignment="1">
      <alignment horizontal="right" vertical="center" wrapText="1"/>
    </xf>
    <xf numFmtId="5" fontId="22" fillId="0" borderId="11" xfId="1" applyNumberFormat="1" applyFont="1" applyBorder="1" applyAlignment="1">
      <alignment horizontal="right"/>
    </xf>
    <xf numFmtId="5" fontId="22" fillId="0" borderId="15" xfId="1" applyNumberFormat="1" applyFont="1" applyBorder="1" applyAlignment="1">
      <alignment horizontal="right"/>
    </xf>
    <xf numFmtId="5" fontId="22" fillId="2" borderId="19" xfId="1" applyNumberFormat="1" applyFont="1" applyFill="1" applyBorder="1" applyAlignment="1">
      <alignment horizontal="right"/>
    </xf>
    <xf numFmtId="5" fontId="22" fillId="0" borderId="7" xfId="1" applyNumberFormat="1" applyFont="1" applyBorder="1" applyAlignment="1">
      <alignment horizontal="right"/>
    </xf>
    <xf numFmtId="5" fontId="22" fillId="0" borderId="23" xfId="1" applyNumberFormat="1" applyFont="1" applyBorder="1" applyAlignment="1">
      <alignment horizontal="right"/>
    </xf>
    <xf numFmtId="5" fontId="22" fillId="2" borderId="25" xfId="1" applyNumberFormat="1" applyFont="1" applyFill="1" applyBorder="1" applyAlignment="1">
      <alignment horizontal="right"/>
    </xf>
    <xf numFmtId="5" fontId="22" fillId="0" borderId="19" xfId="1" applyNumberFormat="1" applyFont="1" applyBorder="1" applyAlignment="1">
      <alignment horizontal="right"/>
    </xf>
    <xf numFmtId="5" fontId="22" fillId="0" borderId="28" xfId="1" applyNumberFormat="1" applyFont="1" applyBorder="1" applyAlignment="1">
      <alignment horizontal="right"/>
    </xf>
    <xf numFmtId="5" fontId="22" fillId="2" borderId="31" xfId="1" applyNumberFormat="1" applyFont="1" applyFill="1" applyBorder="1" applyAlignment="1">
      <alignment horizontal="right"/>
    </xf>
    <xf numFmtId="5" fontId="22" fillId="0" borderId="25" xfId="1" applyNumberFormat="1" applyFont="1" applyFill="1" applyBorder="1" applyAlignment="1">
      <alignment horizontal="right"/>
    </xf>
    <xf numFmtId="0" fontId="6" fillId="0" borderId="0" xfId="0" applyFont="1" applyAlignment="1">
      <alignment horizontal="center"/>
    </xf>
    <xf numFmtId="0" fontId="23" fillId="0" borderId="0" xfId="0" applyFont="1"/>
    <xf numFmtId="0" fontId="25" fillId="0" borderId="0" xfId="0" applyFont="1"/>
    <xf numFmtId="0" fontId="23" fillId="0" borderId="0" xfId="0" applyFont="1" applyAlignment="1">
      <alignment horizontal="center"/>
    </xf>
    <xf numFmtId="0" fontId="24" fillId="0" borderId="0" xfId="0" applyFont="1" applyAlignment="1"/>
    <xf numFmtId="0" fontId="9" fillId="0" borderId="48" xfId="1" applyFont="1" applyBorder="1" applyAlignment="1">
      <alignment horizontal="left" indent="1"/>
    </xf>
    <xf numFmtId="0" fontId="12" fillId="0" borderId="0" xfId="0" applyFont="1" applyFill="1"/>
    <xf numFmtId="0" fontId="0" fillId="0" borderId="0" xfId="0" applyFill="1" applyAlignment="1">
      <alignment wrapText="1"/>
    </xf>
    <xf numFmtId="0" fontId="0" fillId="0" borderId="0" xfId="0" applyFill="1" applyAlignment="1"/>
    <xf numFmtId="0" fontId="12" fillId="0" borderId="0" xfId="0" applyFont="1" applyFill="1" applyAlignment="1">
      <alignment wrapText="1"/>
    </xf>
    <xf numFmtId="0" fontId="4" fillId="3" borderId="45" xfId="0" applyFont="1" applyFill="1" applyBorder="1"/>
    <xf numFmtId="0" fontId="4" fillId="3" borderId="46" xfId="0" applyFont="1" applyFill="1" applyBorder="1"/>
    <xf numFmtId="0" fontId="3" fillId="3" borderId="46" xfId="0" applyFont="1" applyFill="1" applyBorder="1"/>
    <xf numFmtId="0" fontId="3" fillId="3" borderId="47" xfId="0" applyFont="1" applyFill="1" applyBorder="1"/>
    <xf numFmtId="0" fontId="12" fillId="6" borderId="39" xfId="0" applyFont="1" applyFill="1" applyBorder="1" applyAlignment="1">
      <alignment horizontal="center" wrapText="1"/>
    </xf>
    <xf numFmtId="0" fontId="12" fillId="6" borderId="39" xfId="0" applyFont="1" applyFill="1" applyBorder="1" applyAlignment="1">
      <alignment wrapText="1"/>
    </xf>
    <xf numFmtId="0" fontId="4" fillId="3" borderId="53" xfId="0" applyFont="1" applyFill="1" applyBorder="1"/>
    <xf numFmtId="0" fontId="3" fillId="3" borderId="0" xfId="0" applyFont="1" applyFill="1" applyBorder="1"/>
    <xf numFmtId="0" fontId="3" fillId="3" borderId="51" xfId="0" applyFont="1" applyFill="1" applyBorder="1"/>
    <xf numFmtId="0" fontId="9" fillId="3" borderId="17" xfId="1" applyFont="1" applyFill="1" applyBorder="1"/>
    <xf numFmtId="0" fontId="23" fillId="0" borderId="0" xfId="0" applyFont="1" applyFill="1"/>
    <xf numFmtId="0" fontId="14" fillId="0" borderId="0" xfId="0" applyFont="1" applyAlignment="1"/>
    <xf numFmtId="0" fontId="7" fillId="0" borderId="0" xfId="3" applyFill="1"/>
    <xf numFmtId="0" fontId="7" fillId="0" borderId="0" xfId="3" applyFill="1" applyAlignment="1">
      <alignment vertical="top"/>
    </xf>
    <xf numFmtId="0" fontId="7" fillId="0" borderId="0" xfId="3" applyFill="1" applyAlignment="1">
      <alignment vertical="center"/>
    </xf>
    <xf numFmtId="0" fontId="7" fillId="0" borderId="0" xfId="3" applyFill="1" applyBorder="1" applyAlignment="1">
      <alignment vertical="center"/>
    </xf>
    <xf numFmtId="0" fontId="0" fillId="0" borderId="0" xfId="0" applyBorder="1" applyAlignment="1">
      <alignment horizontal="center" vertical="center"/>
    </xf>
    <xf numFmtId="49" fontId="0" fillId="0" borderId="0" xfId="0" applyNumberFormat="1" applyFill="1" applyAlignment="1">
      <alignment horizontal="left" vertical="center" wrapText="1"/>
    </xf>
    <xf numFmtId="49" fontId="0" fillId="0" borderId="0" xfId="0" applyNumberFormat="1" applyFill="1" applyBorder="1" applyAlignment="1">
      <alignment horizontal="left" vertical="center" wrapText="1"/>
    </xf>
    <xf numFmtId="0" fontId="0" fillId="0" borderId="0" xfId="0" applyFill="1" applyAlignment="1">
      <alignment horizontal="center" vertical="center"/>
    </xf>
    <xf numFmtId="0" fontId="0" fillId="0" borderId="0" xfId="0" applyBorder="1" applyAlignment="1">
      <alignment horizontal="center"/>
    </xf>
    <xf numFmtId="0" fontId="0" fillId="0" borderId="0" xfId="0" applyFill="1" applyAlignment="1">
      <alignment horizontal="center"/>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Alignment="1">
      <alignment horizontal="left" vertical="top" wrapText="1"/>
    </xf>
    <xf numFmtId="0" fontId="0" fillId="0" borderId="0" xfId="0"/>
    <xf numFmtId="0" fontId="0" fillId="0" borderId="0" xfId="0" applyBorder="1" applyAlignment="1">
      <alignment horizontal="center"/>
    </xf>
    <xf numFmtId="0" fontId="0" fillId="0" borderId="0" xfId="0"/>
    <xf numFmtId="0" fontId="0" fillId="0" borderId="0" xfId="0" applyFill="1" applyBorder="1" applyAlignment="1">
      <alignment horizontal="center"/>
    </xf>
    <xf numFmtId="0" fontId="0" fillId="0" borderId="0" xfId="0" applyFill="1" applyAlignment="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 fillId="0" borderId="0" xfId="0" applyFont="1" applyAlignment="1"/>
    <xf numFmtId="0" fontId="5" fillId="0" borderId="0" xfId="1" applyFont="1" applyAlignment="1">
      <alignment horizontal="center" wrapText="1"/>
    </xf>
    <xf numFmtId="0" fontId="31" fillId="0" borderId="39" xfId="0" applyFont="1" applyFill="1" applyBorder="1" applyAlignment="1">
      <alignment vertical="center"/>
    </xf>
    <xf numFmtId="0" fontId="31" fillId="0" borderId="40" xfId="0" applyFont="1" applyFill="1" applyBorder="1" applyAlignment="1">
      <alignment vertical="center"/>
    </xf>
    <xf numFmtId="0" fontId="32" fillId="0" borderId="0" xfId="0" applyFont="1" applyFill="1" applyAlignment="1">
      <alignment vertical="center"/>
    </xf>
    <xf numFmtId="49" fontId="0" fillId="0" borderId="0" xfId="0" applyNumberFormat="1" applyFill="1" applyAlignment="1">
      <alignment horizontal="left" vertical="center" wrapText="1"/>
    </xf>
    <xf numFmtId="0" fontId="0" fillId="0" borderId="0" xfId="0" applyFill="1" applyAlignment="1">
      <alignment horizontal="left" vertical="top" wrapText="1"/>
    </xf>
    <xf numFmtId="0" fontId="0" fillId="0" borderId="0" xfId="0" applyBorder="1" applyAlignment="1">
      <alignment horizontal="center"/>
    </xf>
    <xf numFmtId="0" fontId="0" fillId="0" borderId="0" xfId="0" applyBorder="1" applyAlignment="1">
      <alignment horizontal="center" vertical="center"/>
    </xf>
    <xf numFmtId="0" fontId="12" fillId="0" borderId="0" xfId="0" applyFont="1"/>
    <xf numFmtId="0" fontId="0" fillId="0" borderId="0" xfId="0"/>
    <xf numFmtId="0" fontId="0" fillId="0" borderId="0" xfId="0" applyFill="1" applyBorder="1" applyAlignment="1"/>
    <xf numFmtId="0" fontId="3" fillId="0" borderId="57" xfId="0" applyFont="1" applyBorder="1" applyAlignment="1">
      <alignment horizontal="left" vertical="top" wrapText="1"/>
    </xf>
    <xf numFmtId="0" fontId="4" fillId="0" borderId="53" xfId="0" applyFont="1" applyBorder="1" applyAlignment="1">
      <alignment vertical="top"/>
    </xf>
    <xf numFmtId="0" fontId="4" fillId="0" borderId="55" xfId="0" applyFont="1" applyBorder="1" applyAlignment="1">
      <alignment vertical="top"/>
    </xf>
    <xf numFmtId="0" fontId="0" fillId="0" borderId="0" xfId="0" applyProtection="1">
      <protection locked="0"/>
    </xf>
    <xf numFmtId="0" fontId="0" fillId="0" borderId="0" xfId="0" applyAlignment="1" applyProtection="1">
      <alignment horizontal="center"/>
      <protection locked="0"/>
    </xf>
    <xf numFmtId="0" fontId="0" fillId="0" borderId="0" xfId="0" applyBorder="1" applyProtection="1">
      <protection locked="0"/>
    </xf>
    <xf numFmtId="0" fontId="0" fillId="0" borderId="0" xfId="0"/>
    <xf numFmtId="0" fontId="12" fillId="0" borderId="0" xfId="0" applyFont="1"/>
    <xf numFmtId="14" fontId="0" fillId="0" borderId="39" xfId="0" applyNumberFormat="1" applyBorder="1"/>
    <xf numFmtId="14" fontId="0" fillId="0" borderId="0" xfId="0" applyNumberFormat="1"/>
    <xf numFmtId="14" fontId="0" fillId="0" borderId="0" xfId="0" applyNumberFormat="1" applyBorder="1"/>
    <xf numFmtId="0" fontId="4" fillId="0" borderId="1" xfId="0" applyFont="1" applyBorder="1" applyAlignment="1">
      <alignment horizontal="center" vertical="center" wrapText="1"/>
    </xf>
    <xf numFmtId="0" fontId="33" fillId="0" borderId="0" xfId="0" applyFont="1" applyFill="1" applyAlignment="1"/>
    <xf numFmtId="0" fontId="0" fillId="0" borderId="0" xfId="0" applyFont="1"/>
    <xf numFmtId="0" fontId="0" fillId="0" borderId="26" xfId="0" applyFont="1" applyBorder="1" applyAlignment="1">
      <alignment vertical="center" wrapText="1"/>
    </xf>
    <xf numFmtId="0" fontId="3" fillId="0" borderId="0" xfId="0" applyFont="1" applyAlignment="1">
      <alignment vertical="center"/>
    </xf>
    <xf numFmtId="0" fontId="11" fillId="0" borderId="0" xfId="0" applyFont="1" applyBorder="1" applyAlignment="1">
      <alignment vertical="center"/>
    </xf>
    <xf numFmtId="0" fontId="0" fillId="0" borderId="0" xfId="0" applyFill="1" applyBorder="1"/>
    <xf numFmtId="0" fontId="12" fillId="0" borderId="0" xfId="0" applyFont="1" applyFill="1" applyBorder="1" applyAlignment="1">
      <alignment vertical="top" wrapText="1"/>
    </xf>
    <xf numFmtId="0" fontId="34" fillId="0" borderId="0" xfId="0" applyFont="1" applyFill="1" applyBorder="1" applyAlignment="1">
      <alignment vertical="top" wrapText="1"/>
    </xf>
    <xf numFmtId="0" fontId="28" fillId="0" borderId="0" xfId="0" applyFont="1" applyFill="1" applyBorder="1" applyAlignment="1">
      <alignment horizontal="center" vertical="center"/>
    </xf>
    <xf numFmtId="0" fontId="0" fillId="0" borderId="0" xfId="0" applyFill="1" applyBorder="1" applyProtection="1"/>
    <xf numFmtId="0" fontId="0" fillId="0" borderId="0" xfId="0" applyFill="1" applyBorder="1" applyAlignment="1">
      <alignment vertical="center"/>
    </xf>
    <xf numFmtId="0" fontId="0" fillId="0" borderId="0" xfId="0" applyAlignment="1">
      <alignment horizontal="center" vertical="center"/>
    </xf>
    <xf numFmtId="0" fontId="0" fillId="0" borderId="0" xfId="0" applyFont="1" applyFill="1"/>
    <xf numFmtId="0" fontId="3" fillId="0" borderId="26" xfId="0" applyFont="1" applyBorder="1" applyAlignment="1">
      <alignment vertical="center" wrapText="1"/>
    </xf>
    <xf numFmtId="0" fontId="3" fillId="0" borderId="57" xfId="0" applyFont="1" applyBorder="1" applyAlignment="1">
      <alignment vertical="center" wrapText="1"/>
    </xf>
    <xf numFmtId="0" fontId="4" fillId="4" borderId="26" xfId="0" applyFont="1" applyFill="1" applyBorder="1" applyAlignment="1">
      <alignment horizontal="center" vertical="center" wrapText="1"/>
    </xf>
    <xf numFmtId="0" fontId="4" fillId="4" borderId="57" xfId="0" applyFont="1" applyFill="1" applyBorder="1" applyAlignment="1">
      <alignment horizontal="center" vertical="center" wrapText="1"/>
    </xf>
    <xf numFmtId="0" fontId="3" fillId="4" borderId="57" xfId="0" applyFont="1" applyFill="1" applyBorder="1" applyAlignment="1">
      <alignment vertical="center" wrapTex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3" fillId="0" borderId="26" xfId="0" applyFont="1" applyBorder="1" applyAlignment="1">
      <alignment horizontal="left" vertical="center" wrapText="1" indent="3"/>
    </xf>
    <xf numFmtId="0" fontId="3" fillId="0" borderId="57" xfId="0" applyFont="1" applyBorder="1" applyAlignment="1">
      <alignment horizontal="left" vertical="center" wrapText="1" indent="3"/>
    </xf>
    <xf numFmtId="0" fontId="3" fillId="0" borderId="57" xfId="0" applyFont="1" applyBorder="1" applyAlignment="1">
      <alignment vertical="top" wrapText="1"/>
    </xf>
    <xf numFmtId="0" fontId="12" fillId="0" borderId="0" xfId="0" applyFont="1" applyFill="1" applyAlignment="1">
      <alignment horizontal="left"/>
    </xf>
    <xf numFmtId="0" fontId="12" fillId="0" borderId="0" xfId="0" applyFont="1" applyAlignment="1">
      <alignment horizontal="center" wrapText="1"/>
    </xf>
    <xf numFmtId="0" fontId="12" fillId="0" borderId="0" xfId="0" applyFont="1" applyAlignment="1">
      <alignment horizontal="center"/>
    </xf>
    <xf numFmtId="0" fontId="12" fillId="3" borderId="0" xfId="0" applyFont="1" applyFill="1"/>
    <xf numFmtId="0" fontId="0" fillId="3" borderId="0" xfId="0" applyFont="1" applyFill="1"/>
    <xf numFmtId="0" fontId="0" fillId="0" borderId="39" xfId="0" applyFont="1" applyBorder="1"/>
    <xf numFmtId="0" fontId="17" fillId="0" borderId="0" xfId="2" applyFont="1" applyFill="1"/>
    <xf numFmtId="0" fontId="14" fillId="0" borderId="0" xfId="2" applyFont="1" applyAlignment="1">
      <alignment wrapText="1"/>
    </xf>
    <xf numFmtId="0" fontId="13" fillId="0" borderId="0" xfId="2" applyFont="1" applyAlignment="1">
      <alignment vertical="center"/>
    </xf>
    <xf numFmtId="0" fontId="4" fillId="0" borderId="3" xfId="0" applyFont="1" applyFill="1" applyBorder="1" applyAlignment="1">
      <alignment horizontal="center" wrapText="1"/>
    </xf>
    <xf numFmtId="0" fontId="4" fillId="0" borderId="25" xfId="0" applyFont="1" applyFill="1" applyBorder="1" applyAlignment="1">
      <alignment horizontal="center" wrapText="1"/>
    </xf>
    <xf numFmtId="0" fontId="4" fillId="0" borderId="4" xfId="0" applyFont="1" applyFill="1" applyBorder="1" applyAlignment="1">
      <alignment horizontal="center" wrapText="1"/>
    </xf>
    <xf numFmtId="0" fontId="4" fillId="3" borderId="42" xfId="0" applyFont="1" applyFill="1" applyBorder="1"/>
    <xf numFmtId="0" fontId="4" fillId="3" borderId="7" xfId="0" applyFont="1" applyFill="1" applyBorder="1"/>
    <xf numFmtId="0" fontId="3" fillId="3" borderId="7" xfId="0" applyFont="1" applyFill="1" applyBorder="1"/>
    <xf numFmtId="0" fontId="3" fillId="3" borderId="7" xfId="0" applyFont="1" applyFill="1" applyBorder="1" applyAlignment="1">
      <alignment horizontal="center"/>
    </xf>
    <xf numFmtId="0" fontId="7" fillId="3" borderId="7" xfId="3" applyFill="1" applyBorder="1"/>
    <xf numFmtId="0" fontId="3" fillId="3" borderId="8" xfId="0" applyFont="1" applyFill="1" applyBorder="1"/>
    <xf numFmtId="0" fontId="4" fillId="0" borderId="3" xfId="0" applyFont="1" applyFill="1" applyBorder="1"/>
    <xf numFmtId="0" fontId="4" fillId="0" borderId="25" xfId="0" applyFont="1" applyFill="1" applyBorder="1" applyAlignment="1">
      <alignment horizontal="center"/>
    </xf>
    <xf numFmtId="0" fontId="4" fillId="0" borderId="4" xfId="0" applyFont="1" applyFill="1" applyBorder="1" applyAlignment="1">
      <alignment horizontal="center"/>
    </xf>
    <xf numFmtId="0" fontId="12" fillId="0" borderId="4" xfId="0" applyFont="1" applyFill="1" applyBorder="1" applyAlignment="1">
      <alignment horizontal="center" vertical="center" wrapText="1"/>
    </xf>
    <xf numFmtId="0" fontId="6" fillId="0" borderId="13" xfId="1" applyFont="1" applyFill="1" applyBorder="1" applyAlignment="1">
      <alignment horizontal="center" wrapText="1"/>
    </xf>
    <xf numFmtId="0" fontId="6" fillId="0" borderId="60" xfId="1" applyFont="1" applyFill="1" applyBorder="1" applyAlignment="1">
      <alignment horizontal="center" wrapText="1"/>
    </xf>
    <xf numFmtId="0" fontId="38" fillId="0" borderId="42" xfId="2" applyFont="1" applyFill="1" applyBorder="1" applyAlignment="1">
      <alignment horizontal="center" vertical="center"/>
    </xf>
    <xf numFmtId="0" fontId="38" fillId="0" borderId="7" xfId="2" applyFont="1" applyFill="1" applyBorder="1" applyAlignment="1">
      <alignment horizontal="center" vertical="center" wrapText="1"/>
    </xf>
    <xf numFmtId="0" fontId="38" fillId="0" borderId="8" xfId="2" applyFont="1" applyFill="1" applyBorder="1" applyAlignment="1">
      <alignment horizontal="center" vertical="center" wrapText="1"/>
    </xf>
    <xf numFmtId="0" fontId="38" fillId="4" borderId="43" xfId="2" applyFont="1" applyFill="1" applyBorder="1" applyAlignment="1">
      <alignment horizontal="center" vertical="center"/>
    </xf>
    <xf numFmtId="0" fontId="38" fillId="4" borderId="44" xfId="2" applyFont="1" applyFill="1" applyBorder="1" applyAlignment="1">
      <alignment horizontal="center" vertical="center"/>
    </xf>
    <xf numFmtId="0" fontId="0" fillId="0" borderId="0" xfId="0" applyFont="1" applyAlignment="1">
      <alignment horizontal="left" vertical="top" wrapText="1"/>
    </xf>
    <xf numFmtId="1" fontId="3" fillId="0" borderId="0" xfId="0" applyNumberFormat="1" applyFont="1" applyAlignment="1">
      <alignment vertical="center"/>
    </xf>
    <xf numFmtId="0" fontId="4" fillId="0" borderId="0" xfId="0" applyFont="1" applyAlignment="1">
      <alignment vertical="center"/>
    </xf>
    <xf numFmtId="0" fontId="3" fillId="0" borderId="4" xfId="0" applyFont="1" applyBorder="1" applyAlignment="1">
      <alignment horizontal="center" vertical="center" wrapText="1"/>
    </xf>
    <xf numFmtId="14" fontId="3" fillId="0" borderId="57" xfId="0" applyNumberFormat="1" applyFont="1" applyBorder="1" applyAlignment="1">
      <alignment vertical="top" wrapText="1"/>
    </xf>
    <xf numFmtId="0" fontId="39" fillId="0" borderId="0" xfId="0" applyFont="1"/>
    <xf numFmtId="0" fontId="0" fillId="0" borderId="0" xfId="0" applyFont="1" applyAlignment="1">
      <alignment horizontal="center"/>
    </xf>
    <xf numFmtId="0" fontId="0" fillId="0" borderId="39" xfId="0" applyFont="1" applyBorder="1" applyAlignment="1">
      <alignment horizontal="center"/>
    </xf>
    <xf numFmtId="0" fontId="0" fillId="0" borderId="40" xfId="0" applyFont="1" applyBorder="1" applyAlignment="1">
      <alignment horizontal="center"/>
    </xf>
    <xf numFmtId="0" fontId="0" fillId="0" borderId="0" xfId="0" applyFont="1" applyAlignment="1">
      <alignment horizontal="left" indent="1"/>
    </xf>
    <xf numFmtId="0" fontId="38" fillId="0" borderId="0" xfId="2" applyFont="1" applyAlignment="1">
      <alignment horizontal="center" vertical="center"/>
    </xf>
    <xf numFmtId="0" fontId="38" fillId="0" borderId="0" xfId="2" applyFont="1" applyFill="1" applyAlignment="1">
      <alignment horizontal="center" vertical="center"/>
    </xf>
    <xf numFmtId="0" fontId="41" fillId="0" borderId="0" xfId="2" applyFont="1"/>
    <xf numFmtId="0" fontId="45" fillId="0" borderId="0" xfId="2" applyNumberFormat="1" applyFont="1" applyBorder="1" applyAlignment="1" applyProtection="1">
      <alignment horizontal="right"/>
      <protection locked="0"/>
    </xf>
    <xf numFmtId="0" fontId="41" fillId="0" borderId="0" xfId="2" applyFont="1" applyBorder="1"/>
    <xf numFmtId="6" fontId="44" fillId="0" borderId="0" xfId="2" applyNumberFormat="1" applyFont="1" applyBorder="1" applyAlignment="1" applyProtection="1">
      <alignment horizontal="right"/>
      <protection locked="0"/>
    </xf>
    <xf numFmtId="6" fontId="47" fillId="0" borderId="0" xfId="2" applyNumberFormat="1" applyFont="1" applyBorder="1" applyProtection="1">
      <protection locked="0"/>
    </xf>
    <xf numFmtId="0" fontId="50" fillId="5" borderId="32" xfId="2" applyFont="1" applyFill="1" applyBorder="1" applyAlignment="1">
      <alignment horizontal="center"/>
    </xf>
    <xf numFmtId="2" fontId="41" fillId="0" borderId="51" xfId="2" applyNumberFormat="1" applyFont="1" applyBorder="1" applyAlignment="1">
      <alignment horizontal="center"/>
    </xf>
    <xf numFmtId="2" fontId="41" fillId="0" borderId="12" xfId="2" applyNumberFormat="1" applyFont="1" applyBorder="1" applyAlignment="1">
      <alignment horizontal="center"/>
    </xf>
    <xf numFmtId="166" fontId="41" fillId="0" borderId="12" xfId="2" applyNumberFormat="1" applyFont="1" applyBorder="1" applyAlignment="1">
      <alignment horizontal="center"/>
    </xf>
    <xf numFmtId="0" fontId="41" fillId="0" borderId="16" xfId="2" applyFont="1" applyBorder="1" applyAlignment="1" applyProtection="1">
      <alignment horizontal="center"/>
    </xf>
    <xf numFmtId="0" fontId="41" fillId="0" borderId="28" xfId="2" applyFont="1" applyBorder="1" applyAlignment="1">
      <alignment horizontal="center"/>
    </xf>
    <xf numFmtId="0" fontId="38" fillId="0" borderId="0" xfId="2" applyFont="1" applyFill="1" applyBorder="1" applyAlignment="1">
      <alignment horizontal="center"/>
    </xf>
    <xf numFmtId="0" fontId="41" fillId="0" borderId="0" xfId="2" applyFont="1" applyFill="1" applyBorder="1"/>
    <xf numFmtId="0" fontId="38" fillId="0" borderId="0" xfId="2" applyFont="1" applyAlignment="1">
      <alignment vertical="center"/>
    </xf>
    <xf numFmtId="0" fontId="21" fillId="0" borderId="0" xfId="2" applyFont="1" applyAlignment="1">
      <alignment vertical="center" wrapText="1"/>
    </xf>
    <xf numFmtId="0" fontId="0" fillId="0" borderId="2" xfId="0" applyFont="1" applyFill="1" applyBorder="1" applyAlignment="1">
      <alignment horizontal="center" vertical="center" wrapText="1"/>
    </xf>
    <xf numFmtId="0" fontId="23" fillId="0" borderId="0" xfId="0" applyFont="1" applyAlignment="1">
      <alignment vertical="center" wrapText="1"/>
    </xf>
    <xf numFmtId="0" fontId="0" fillId="0" borderId="0" xfId="0" applyAlignment="1">
      <alignment horizontal="center" vertical="top"/>
    </xf>
    <xf numFmtId="0" fontId="0" fillId="0" borderId="0" xfId="0" applyFill="1" applyAlignment="1">
      <alignment horizontal="center" vertical="top"/>
    </xf>
    <xf numFmtId="0" fontId="12" fillId="0" borderId="0" xfId="0" applyFont="1" applyAlignment="1" applyProtection="1">
      <alignment horizontal="right"/>
      <protection locked="0"/>
    </xf>
    <xf numFmtId="0" fontId="0" fillId="0" borderId="39" xfId="0" applyFill="1" applyBorder="1" applyAlignment="1" applyProtection="1">
      <protection locked="0"/>
    </xf>
    <xf numFmtId="0" fontId="0" fillId="0" borderId="0" xfId="0" applyAlignment="1" applyProtection="1">
      <protection locked="0"/>
    </xf>
    <xf numFmtId="0" fontId="0" fillId="0" borderId="0" xfId="0" applyBorder="1" applyAlignment="1" applyProtection="1">
      <protection locked="0"/>
    </xf>
    <xf numFmtId="0" fontId="12" fillId="0" borderId="0" xfId="0" applyFont="1" applyFill="1" applyBorder="1" applyAlignment="1" applyProtection="1">
      <alignment vertical="center" wrapText="1"/>
      <protection locked="0"/>
    </xf>
    <xf numFmtId="0" fontId="4" fillId="0" borderId="0" xfId="0" applyFont="1" applyFill="1" applyBorder="1" applyAlignment="1" applyProtection="1">
      <alignment vertical="center" wrapText="1"/>
      <protection locked="0"/>
    </xf>
    <xf numFmtId="0" fontId="12" fillId="0" borderId="59" xfId="0" applyFont="1" applyBorder="1" applyAlignment="1" applyProtection="1">
      <alignment horizontal="center"/>
      <protection locked="0"/>
    </xf>
    <xf numFmtId="0" fontId="12" fillId="0" borderId="39" xfId="0" applyFont="1" applyBorder="1" applyAlignment="1" applyProtection="1">
      <alignment horizontal="center" vertical="center"/>
      <protection locked="0"/>
    </xf>
    <xf numFmtId="0" fontId="0" fillId="0" borderId="40" xfId="0" applyFill="1" applyBorder="1" applyProtection="1">
      <protection locked="0"/>
    </xf>
    <xf numFmtId="0" fontId="0" fillId="0" borderId="39" xfId="0" applyFill="1" applyBorder="1" applyProtection="1">
      <protection locked="0"/>
    </xf>
    <xf numFmtId="0" fontId="12" fillId="0" borderId="0" xfId="0" applyFont="1" applyProtection="1">
      <protection locked="0"/>
    </xf>
    <xf numFmtId="0" fontId="0" fillId="0" borderId="0" xfId="0" applyNumberFormat="1" applyBorder="1" applyProtection="1">
      <protection locked="0"/>
    </xf>
    <xf numFmtId="0" fontId="28" fillId="4" borderId="18" xfId="0" applyFont="1" applyFill="1" applyBorder="1" applyAlignment="1" applyProtection="1">
      <alignment horizontal="center" vertical="center"/>
      <protection locked="0"/>
    </xf>
    <xf numFmtId="0" fontId="28" fillId="4" borderId="39" xfId="0" applyFont="1" applyFill="1" applyBorder="1" applyAlignment="1" applyProtection="1">
      <alignment horizontal="center" vertical="center"/>
      <protection locked="0"/>
    </xf>
    <xf numFmtId="0" fontId="0" fillId="0" borderId="10" xfId="0" applyFill="1" applyBorder="1" applyProtection="1">
      <protection locked="0"/>
    </xf>
    <xf numFmtId="0" fontId="0" fillId="0" borderId="34" xfId="0" applyFill="1" applyBorder="1" applyProtection="1">
      <protection locked="0"/>
    </xf>
    <xf numFmtId="0" fontId="0" fillId="0" borderId="18" xfId="0" applyFill="1" applyBorder="1" applyProtection="1">
      <protection locked="0"/>
    </xf>
    <xf numFmtId="0" fontId="0" fillId="0" borderId="36" xfId="0" applyFill="1" applyBorder="1" applyProtection="1">
      <protection locked="0"/>
    </xf>
    <xf numFmtId="0" fontId="5" fillId="0" borderId="0" xfId="0" applyFont="1" applyAlignment="1" applyProtection="1">
      <protection locked="0"/>
    </xf>
    <xf numFmtId="0" fontId="4" fillId="0" borderId="0" xfId="0" applyFont="1" applyAlignment="1" applyProtection="1">
      <alignment horizontal="center"/>
      <protection locked="0"/>
    </xf>
    <xf numFmtId="0" fontId="3" fillId="0" borderId="0" xfId="0" applyFont="1" applyProtection="1">
      <protection locked="0"/>
    </xf>
    <xf numFmtId="0" fontId="5" fillId="0" borderId="0" xfId="0" applyFont="1" applyAlignment="1" applyProtection="1">
      <alignment vertical="center"/>
      <protection locked="0"/>
    </xf>
    <xf numFmtId="0" fontId="11" fillId="0" borderId="0" xfId="0" applyFont="1" applyAlignment="1" applyProtection="1">
      <alignment vertical="center"/>
      <protection locked="0"/>
    </xf>
    <xf numFmtId="0" fontId="11" fillId="0" borderId="39" xfId="0" applyFont="1" applyBorder="1" applyAlignment="1" applyProtection="1">
      <alignment vertical="center"/>
      <protection locked="0"/>
    </xf>
    <xf numFmtId="0" fontId="3" fillId="0" borderId="39" xfId="0" applyFont="1" applyBorder="1" applyProtection="1">
      <protection locked="0"/>
    </xf>
    <xf numFmtId="0" fontId="0" fillId="0" borderId="39" xfId="0" applyBorder="1" applyAlignment="1" applyProtection="1">
      <alignment horizontal="center"/>
      <protection locked="0"/>
    </xf>
    <xf numFmtId="0" fontId="4" fillId="0" borderId="39" xfId="0" applyFont="1" applyBorder="1" applyAlignment="1" applyProtection="1">
      <alignment horizontal="center" wrapText="1"/>
      <protection locked="0"/>
    </xf>
    <xf numFmtId="0" fontId="4" fillId="0" borderId="39" xfId="0" applyFont="1" applyBorder="1" applyAlignment="1" applyProtection="1">
      <alignment horizontal="center"/>
      <protection locked="0"/>
    </xf>
    <xf numFmtId="0" fontId="4" fillId="0" borderId="0" xfId="0" applyFont="1" applyProtection="1">
      <protection locked="0"/>
    </xf>
    <xf numFmtId="0" fontId="11" fillId="0" borderId="0" xfId="0" applyFont="1" applyAlignment="1" applyProtection="1">
      <alignment vertical="center"/>
    </xf>
    <xf numFmtId="0" fontId="3" fillId="0" borderId="0" xfId="0" applyFont="1" applyProtection="1"/>
    <xf numFmtId="0" fontId="0" fillId="0" borderId="0" xfId="0" applyBorder="1" applyAlignment="1" applyProtection="1">
      <alignment horizontal="center"/>
    </xf>
    <xf numFmtId="0" fontId="0" fillId="0" borderId="0" xfId="0" applyAlignment="1" applyProtection="1">
      <alignment horizontal="center"/>
    </xf>
    <xf numFmtId="0" fontId="4" fillId="0" borderId="0" xfId="0" applyFont="1" applyAlignment="1" applyProtection="1">
      <alignment horizontal="center" wrapText="1"/>
    </xf>
    <xf numFmtId="0" fontId="4" fillId="0" borderId="0" xfId="0" applyFont="1" applyAlignment="1" applyProtection="1">
      <alignment horizontal="center"/>
    </xf>
    <xf numFmtId="0" fontId="4" fillId="0" borderId="0" xfId="0" applyFont="1" applyProtection="1"/>
    <xf numFmtId="0" fontId="4" fillId="0" borderId="0" xfId="0" applyFont="1" applyAlignment="1" applyProtection="1">
      <alignment horizontal="center" vertical="center"/>
    </xf>
    <xf numFmtId="0" fontId="19" fillId="0" borderId="0" xfId="0" applyFont="1" applyAlignment="1" applyProtection="1">
      <alignment horizontal="center" wrapText="1"/>
    </xf>
    <xf numFmtId="0" fontId="3" fillId="0" borderId="0" xfId="0" applyFont="1" applyAlignment="1" applyProtection="1">
      <alignment horizontal="center"/>
    </xf>
    <xf numFmtId="2" fontId="3" fillId="0" borderId="39" xfId="0" applyNumberFormat="1" applyFont="1" applyBorder="1" applyProtection="1"/>
    <xf numFmtId="2" fontId="3" fillId="0" borderId="0" xfId="0" applyNumberFormat="1" applyFont="1" applyBorder="1" applyProtection="1"/>
    <xf numFmtId="0" fontId="3" fillId="0" borderId="39" xfId="0" applyFont="1" applyBorder="1" applyAlignment="1" applyProtection="1">
      <alignment horizontal="center"/>
    </xf>
    <xf numFmtId="0" fontId="20" fillId="0" borderId="0" xfId="0" applyFont="1" applyAlignment="1" applyProtection="1">
      <alignment horizontal="left" vertical="top" indent="1"/>
    </xf>
    <xf numFmtId="0" fontId="3" fillId="0" borderId="0" xfId="0" applyFont="1" applyBorder="1" applyProtection="1"/>
    <xf numFmtId="0" fontId="3" fillId="0" borderId="0" xfId="0" applyFont="1" applyBorder="1" applyAlignment="1" applyProtection="1">
      <alignment horizontal="center"/>
    </xf>
    <xf numFmtId="9" fontId="3" fillId="0" borderId="39" xfId="4" applyFont="1" applyBorder="1" applyProtection="1"/>
    <xf numFmtId="9" fontId="3" fillId="0" borderId="0" xfId="4" applyFont="1" applyBorder="1" applyProtection="1"/>
    <xf numFmtId="9" fontId="3" fillId="0" borderId="0" xfId="4" applyFont="1" applyProtection="1"/>
    <xf numFmtId="0" fontId="4" fillId="0" borderId="0" xfId="0" quotePrefix="1" applyFont="1" applyAlignment="1" applyProtection="1">
      <alignment horizontal="center"/>
      <protection locked="0"/>
    </xf>
    <xf numFmtId="6" fontId="3" fillId="4" borderId="39" xfId="0" applyNumberFormat="1" applyFont="1" applyFill="1" applyBorder="1" applyProtection="1">
      <protection locked="0"/>
    </xf>
    <xf numFmtId="6" fontId="3" fillId="0" borderId="0" xfId="0" applyNumberFormat="1" applyFont="1" applyProtection="1">
      <protection locked="0"/>
    </xf>
    <xf numFmtId="6" fontId="3" fillId="0" borderId="39" xfId="0" applyNumberFormat="1" applyFont="1" applyBorder="1" applyProtection="1">
      <protection locked="0"/>
    </xf>
    <xf numFmtId="6" fontId="3" fillId="4" borderId="40" xfId="0" applyNumberFormat="1" applyFont="1" applyFill="1" applyBorder="1" applyProtection="1">
      <protection locked="0"/>
    </xf>
    <xf numFmtId="6" fontId="4" fillId="0" borderId="0" xfId="0" applyNumberFormat="1" applyFont="1" applyAlignment="1" applyProtection="1">
      <alignment horizontal="right"/>
      <protection locked="0"/>
    </xf>
    <xf numFmtId="0" fontId="3" fillId="0" borderId="41" xfId="0" applyFont="1" applyBorder="1" applyProtection="1">
      <protection locked="0"/>
    </xf>
    <xf numFmtId="6" fontId="4" fillId="0" borderId="41" xfId="0" applyNumberFormat="1" applyFont="1" applyBorder="1" applyProtection="1">
      <protection locked="0"/>
    </xf>
    <xf numFmtId="6" fontId="4" fillId="0" borderId="0" xfId="0" applyNumberFormat="1" applyFont="1" applyProtection="1">
      <protection locked="0"/>
    </xf>
    <xf numFmtId="0" fontId="4" fillId="0" borderId="0" xfId="0" applyFont="1" applyAlignment="1" applyProtection="1">
      <alignment horizontal="right"/>
      <protection locked="0"/>
    </xf>
    <xf numFmtId="0" fontId="3" fillId="4" borderId="39" xfId="0" applyFont="1" applyFill="1" applyBorder="1" applyProtection="1">
      <protection locked="0"/>
    </xf>
    <xf numFmtId="6" fontId="3" fillId="0" borderId="39" xfId="0" applyNumberFormat="1" applyFont="1" applyBorder="1" applyProtection="1"/>
    <xf numFmtId="6" fontId="4" fillId="0" borderId="40" xfId="0" applyNumberFormat="1" applyFont="1" applyBorder="1" applyProtection="1"/>
    <xf numFmtId="6" fontId="3" fillId="0" borderId="40" xfId="0" applyNumberFormat="1" applyFont="1" applyBorder="1" applyProtection="1"/>
    <xf numFmtId="9" fontId="3" fillId="0" borderId="40" xfId="0" applyNumberFormat="1" applyFont="1" applyBorder="1" applyProtection="1"/>
    <xf numFmtId="164" fontId="4" fillId="0" borderId="40" xfId="0" applyNumberFormat="1" applyFont="1" applyBorder="1" applyProtection="1"/>
    <xf numFmtId="6" fontId="3" fillId="0" borderId="41" xfId="0" applyNumberFormat="1" applyFont="1" applyBorder="1" applyProtection="1"/>
    <xf numFmtId="6" fontId="3" fillId="0" borderId="0" xfId="0" applyNumberFormat="1" applyFont="1" applyBorder="1" applyProtection="1"/>
    <xf numFmtId="9" fontId="3" fillId="0" borderId="39" xfId="0" applyNumberFormat="1" applyFont="1" applyBorder="1" applyProtection="1"/>
    <xf numFmtId="0" fontId="26" fillId="0" borderId="0" xfId="0" applyFont="1" applyFill="1" applyAlignment="1" applyProtection="1">
      <alignment vertical="center" wrapText="1"/>
      <protection locked="0"/>
    </xf>
    <xf numFmtId="0" fontId="39" fillId="0" borderId="0" xfId="0" applyFont="1" applyProtection="1">
      <protection locked="0"/>
    </xf>
    <xf numFmtId="0" fontId="38" fillId="0" borderId="0" xfId="0" applyFont="1" applyFill="1" applyAlignment="1" applyProtection="1">
      <alignment vertical="center" wrapText="1"/>
      <protection locked="0"/>
    </xf>
    <xf numFmtId="0" fontId="39" fillId="0" borderId="1" xfId="0" applyFont="1" applyBorder="1" applyProtection="1">
      <protection locked="0"/>
    </xf>
    <xf numFmtId="0" fontId="40" fillId="0" borderId="1" xfId="0" applyFont="1" applyBorder="1" applyProtection="1">
      <protection locked="0"/>
    </xf>
    <xf numFmtId="0" fontId="34" fillId="0" borderId="1" xfId="0" applyFont="1" applyBorder="1" applyAlignment="1" applyProtection="1">
      <alignment horizontal="center"/>
      <protection locked="0"/>
    </xf>
    <xf numFmtId="0" fontId="34" fillId="0" borderId="1" xfId="0" applyFont="1" applyBorder="1" applyAlignment="1" applyProtection="1">
      <protection locked="0"/>
    </xf>
    <xf numFmtId="0" fontId="34" fillId="0" borderId="0" xfId="0" applyFont="1" applyBorder="1" applyAlignment="1" applyProtection="1">
      <alignment horizontal="centerContinuous"/>
      <protection locked="0"/>
    </xf>
    <xf numFmtId="0" fontId="39" fillId="0" borderId="0" xfId="0" applyFont="1" applyBorder="1" applyProtection="1">
      <protection locked="0"/>
    </xf>
    <xf numFmtId="0" fontId="38" fillId="0" borderId="0" xfId="0" applyFont="1" applyProtection="1">
      <protection locked="0"/>
    </xf>
    <xf numFmtId="0" fontId="40" fillId="0" borderId="0" xfId="0" applyFont="1" applyProtection="1">
      <protection locked="0"/>
    </xf>
    <xf numFmtId="0" fontId="40" fillId="0" borderId="0" xfId="0" applyFont="1" applyBorder="1" applyProtection="1">
      <protection locked="0"/>
    </xf>
    <xf numFmtId="0" fontId="40" fillId="6" borderId="0" xfId="0" applyFont="1" applyFill="1" applyBorder="1" applyAlignment="1" applyProtection="1">
      <alignment wrapText="1"/>
      <protection locked="0"/>
    </xf>
    <xf numFmtId="5" fontId="40" fillId="0" borderId="0" xfId="0" applyNumberFormat="1" applyFont="1" applyFill="1" applyProtection="1">
      <protection locked="0"/>
    </xf>
    <xf numFmtId="0" fontId="34" fillId="0" borderId="0" xfId="0" applyFont="1" applyProtection="1">
      <protection locked="0"/>
    </xf>
    <xf numFmtId="5" fontId="36" fillId="0" borderId="0" xfId="0" applyNumberFormat="1" applyFont="1" applyFill="1" applyBorder="1" applyProtection="1">
      <protection locked="0"/>
    </xf>
    <xf numFmtId="5" fontId="40" fillId="0" borderId="0" xfId="0" applyNumberFormat="1" applyFont="1" applyFill="1" applyBorder="1" applyProtection="1">
      <protection locked="0"/>
    </xf>
    <xf numFmtId="5" fontId="40" fillId="0" borderId="0" xfId="0" applyNumberFormat="1" applyFont="1" applyBorder="1" applyProtection="1">
      <protection locked="0"/>
    </xf>
    <xf numFmtId="5" fontId="40" fillId="0" borderId="0" xfId="0" applyNumberFormat="1" applyFont="1" applyFill="1" applyBorder="1" applyProtection="1">
      <protection locked="0"/>
    </xf>
    <xf numFmtId="44" fontId="40" fillId="0" borderId="0" xfId="0" applyNumberFormat="1" applyFont="1" applyFill="1" applyBorder="1" applyProtection="1">
      <protection locked="0"/>
    </xf>
    <xf numFmtId="44" fontId="40" fillId="0" borderId="0" xfId="0" applyNumberFormat="1" applyFont="1" applyBorder="1" applyProtection="1">
      <protection locked="0"/>
    </xf>
    <xf numFmtId="5" fontId="34" fillId="0" borderId="0" xfId="0" applyNumberFormat="1" applyFont="1" applyFill="1" applyProtection="1">
      <protection locked="0"/>
    </xf>
    <xf numFmtId="44" fontId="39" fillId="0" borderId="0" xfId="0" applyNumberFormat="1" applyFont="1" applyFill="1" applyBorder="1" applyProtection="1">
      <protection locked="0"/>
    </xf>
    <xf numFmtId="0" fontId="39" fillId="0" borderId="0" xfId="0" applyFont="1" applyFill="1" applyBorder="1" applyProtection="1">
      <protection locked="0"/>
    </xf>
    <xf numFmtId="0" fontId="37" fillId="0" borderId="0" xfId="0" applyFont="1" applyProtection="1">
      <protection locked="0"/>
    </xf>
    <xf numFmtId="6" fontId="39" fillId="0" borderId="0" xfId="0" applyNumberFormat="1" applyFont="1" applyProtection="1">
      <protection locked="0"/>
    </xf>
    <xf numFmtId="44" fontId="39" fillId="0" borderId="0" xfId="0" applyNumberFormat="1" applyFont="1" applyFill="1" applyProtection="1">
      <protection locked="0"/>
    </xf>
    <xf numFmtId="0" fontId="39" fillId="0" borderId="0" xfId="0" applyFont="1" applyFill="1" applyProtection="1">
      <protection locked="0"/>
    </xf>
    <xf numFmtId="0" fontId="39" fillId="0" borderId="39" xfId="0" applyFont="1" applyBorder="1" applyProtection="1">
      <protection locked="0"/>
    </xf>
    <xf numFmtId="0" fontId="39" fillId="0" borderId="0" xfId="0" applyFont="1" applyBorder="1" applyAlignment="1" applyProtection="1">
      <alignment horizontal="center"/>
      <protection locked="0"/>
    </xf>
    <xf numFmtId="0" fontId="39" fillId="0" borderId="0" xfId="0" applyFont="1" applyAlignment="1" applyProtection="1">
      <alignment horizontal="left" indent="1"/>
      <protection locked="0"/>
    </xf>
    <xf numFmtId="0" fontId="39" fillId="0" borderId="0" xfId="0" applyFont="1" applyAlignment="1" applyProtection="1">
      <alignment horizontal="center"/>
      <protection locked="0"/>
    </xf>
    <xf numFmtId="6" fontId="39" fillId="0" borderId="39" xfId="0" applyNumberFormat="1" applyFont="1" applyBorder="1" applyAlignment="1" applyProtection="1">
      <alignment horizontal="center"/>
      <protection locked="0"/>
    </xf>
    <xf numFmtId="6" fontId="39" fillId="0" borderId="0" xfId="0" applyNumberFormat="1" applyFont="1" applyBorder="1" applyAlignment="1" applyProtection="1">
      <alignment horizontal="center"/>
      <protection locked="0"/>
    </xf>
    <xf numFmtId="6" fontId="39" fillId="0" borderId="0" xfId="0" applyNumberFormat="1" applyFont="1" applyAlignment="1" applyProtection="1">
      <alignment horizontal="center"/>
      <protection locked="0"/>
    </xf>
    <xf numFmtId="44" fontId="40" fillId="4" borderId="39" xfId="0" applyNumberFormat="1" applyFont="1" applyFill="1" applyBorder="1" applyProtection="1">
      <protection locked="0"/>
    </xf>
    <xf numFmtId="44" fontId="34" fillId="0" borderId="0" xfId="0" applyNumberFormat="1" applyFont="1" applyFill="1" applyBorder="1" applyProtection="1"/>
    <xf numFmtId="44" fontId="40" fillId="0" borderId="0" xfId="0" applyNumberFormat="1" applyFont="1" applyBorder="1" applyProtection="1"/>
    <xf numFmtId="44" fontId="40" fillId="0" borderId="0" xfId="0" applyNumberFormat="1" applyFont="1" applyFill="1" applyBorder="1" applyProtection="1"/>
    <xf numFmtId="0" fontId="41" fillId="0" borderId="0" xfId="2" applyFont="1" applyFill="1" applyBorder="1" applyAlignment="1" applyProtection="1">
      <alignment horizontal="center" vertical="top"/>
      <protection locked="0"/>
    </xf>
    <xf numFmtId="0" fontId="41" fillId="0" borderId="1" xfId="2" applyFont="1" applyFill="1" applyBorder="1" applyAlignment="1" applyProtection="1">
      <alignment horizontal="center" vertical="top"/>
      <protection locked="0"/>
    </xf>
    <xf numFmtId="0" fontId="41" fillId="0" borderId="0" xfId="2" applyFont="1" applyProtection="1">
      <protection locked="0"/>
    </xf>
    <xf numFmtId="0" fontId="34" fillId="0" borderId="0" xfId="2" applyFont="1" applyAlignment="1" applyProtection="1">
      <alignment horizontal="left" vertical="center"/>
      <protection locked="0"/>
    </xf>
    <xf numFmtId="0" fontId="34" fillId="0" borderId="0" xfId="2" applyFont="1" applyAlignment="1" applyProtection="1">
      <alignment horizontal="center" vertical="center"/>
      <protection locked="0"/>
    </xf>
    <xf numFmtId="0" fontId="38" fillId="0" borderId="0" xfId="2" applyFont="1" applyAlignment="1" applyProtection="1">
      <alignment horizontal="center" vertical="center"/>
      <protection locked="0"/>
    </xf>
    <xf numFmtId="0" fontId="41" fillId="0" borderId="0" xfId="2" applyFont="1" applyBorder="1" applyProtection="1">
      <protection locked="0"/>
    </xf>
    <xf numFmtId="0" fontId="38" fillId="0" borderId="0" xfId="2" applyFont="1" applyBorder="1" applyProtection="1">
      <protection locked="0"/>
    </xf>
    <xf numFmtId="0" fontId="34" fillId="0" borderId="0" xfId="2" applyFont="1" applyBorder="1" applyProtection="1">
      <protection locked="0"/>
    </xf>
    <xf numFmtId="6" fontId="41" fillId="0" borderId="0" xfId="2" applyNumberFormat="1" applyFont="1" applyBorder="1" applyProtection="1">
      <protection locked="0"/>
    </xf>
    <xf numFmtId="0" fontId="46" fillId="0" borderId="0" xfId="2" applyFont="1" applyBorder="1" applyAlignment="1" applyProtection="1">
      <alignment horizontal="left" vertical="top" wrapText="1"/>
      <protection locked="0"/>
    </xf>
    <xf numFmtId="0" fontId="44" fillId="0" borderId="0" xfId="2" applyFont="1" applyBorder="1" applyAlignment="1" applyProtection="1">
      <alignment horizontal="right"/>
      <protection locked="0"/>
    </xf>
    <xf numFmtId="6" fontId="34" fillId="0" borderId="0" xfId="2" applyNumberFormat="1" applyFont="1" applyBorder="1" applyProtection="1">
      <protection locked="0"/>
    </xf>
    <xf numFmtId="0" fontId="46" fillId="0" borderId="0" xfId="2" applyFont="1" applyBorder="1" applyAlignment="1" applyProtection="1">
      <alignment horizontal="left" wrapText="1"/>
      <protection locked="0"/>
    </xf>
    <xf numFmtId="165" fontId="44" fillId="0" borderId="0" xfId="2" applyNumberFormat="1" applyFont="1" applyBorder="1" applyAlignment="1" applyProtection="1">
      <alignment horizontal="right"/>
      <protection locked="0"/>
    </xf>
    <xf numFmtId="0" fontId="48" fillId="0" borderId="0" xfId="2" applyFont="1" applyProtection="1">
      <protection locked="0"/>
    </xf>
    <xf numFmtId="165" fontId="34" fillId="0" borderId="0" xfId="2" applyNumberFormat="1" applyFont="1" applyBorder="1" applyAlignment="1" applyProtection="1">
      <alignment horizontal="right"/>
      <protection locked="0"/>
    </xf>
    <xf numFmtId="6" fontId="38" fillId="0" borderId="0" xfId="2" applyNumberFormat="1" applyFont="1" applyBorder="1" applyProtection="1">
      <protection locked="0"/>
    </xf>
    <xf numFmtId="0" fontId="50" fillId="5" borderId="30" xfId="2" applyFont="1" applyFill="1" applyBorder="1" applyProtection="1">
      <protection locked="0"/>
    </xf>
    <xf numFmtId="0" fontId="50" fillId="5" borderId="31" xfId="2" applyFont="1" applyFill="1" applyBorder="1" applyAlignment="1" applyProtection="1">
      <alignment horizontal="center"/>
      <protection locked="0"/>
    </xf>
    <xf numFmtId="9" fontId="50" fillId="0" borderId="0" xfId="2" applyNumberFormat="1" applyFont="1" applyProtection="1">
      <protection locked="0"/>
    </xf>
    <xf numFmtId="0" fontId="41" fillId="0" borderId="48" xfId="2" applyFont="1" applyBorder="1" applyProtection="1">
      <protection locked="0"/>
    </xf>
    <xf numFmtId="2" fontId="41" fillId="0" borderId="49" xfId="2" applyNumberFormat="1" applyFont="1" applyBorder="1" applyAlignment="1" applyProtection="1">
      <alignment horizontal="center"/>
      <protection locked="0"/>
    </xf>
    <xf numFmtId="2" fontId="41" fillId="0" borderId="50" xfId="2" applyNumberFormat="1" applyFont="1" applyBorder="1" applyAlignment="1" applyProtection="1">
      <alignment horizontal="center"/>
      <protection locked="0"/>
    </xf>
    <xf numFmtId="2" fontId="41" fillId="0" borderId="50" xfId="2" applyNumberFormat="1" applyFont="1" applyFill="1" applyBorder="1" applyAlignment="1" applyProtection="1">
      <alignment horizontal="center"/>
      <protection locked="0"/>
    </xf>
    <xf numFmtId="2" fontId="41" fillId="0" borderId="19" xfId="2" applyNumberFormat="1" applyFont="1" applyBorder="1" applyAlignment="1" applyProtection="1">
      <alignment horizontal="center"/>
      <protection locked="0"/>
    </xf>
    <xf numFmtId="0" fontId="41" fillId="0" borderId="9" xfId="2" applyFont="1" applyBorder="1" applyProtection="1">
      <protection locked="0"/>
    </xf>
    <xf numFmtId="2" fontId="41" fillId="0" borderId="10" xfId="2" applyNumberFormat="1" applyFont="1" applyBorder="1" applyAlignment="1" applyProtection="1">
      <alignment horizontal="center"/>
      <protection locked="0"/>
    </xf>
    <xf numFmtId="2" fontId="41" fillId="0" borderId="11" xfId="2" applyNumberFormat="1" applyFont="1" applyBorder="1" applyAlignment="1" applyProtection="1">
      <alignment horizontal="center"/>
      <protection locked="0"/>
    </xf>
    <xf numFmtId="2" fontId="41" fillId="0" borderId="11" xfId="2" applyNumberFormat="1" applyFont="1" applyFill="1" applyBorder="1" applyAlignment="1" applyProtection="1">
      <alignment horizontal="center"/>
      <protection locked="0"/>
    </xf>
    <xf numFmtId="166" fontId="41" fillId="0" borderId="11" xfId="2" applyNumberFormat="1" applyFont="1" applyBorder="1" applyAlignment="1" applyProtection="1">
      <alignment horizontal="center"/>
      <protection locked="0"/>
    </xf>
    <xf numFmtId="0" fontId="41" fillId="0" borderId="13" xfId="2" applyFont="1" applyBorder="1" applyProtection="1">
      <protection locked="0"/>
    </xf>
    <xf numFmtId="0" fontId="41" fillId="0" borderId="14" xfId="2" applyFont="1" applyBorder="1" applyAlignment="1" applyProtection="1">
      <alignment horizontal="center"/>
      <protection locked="0"/>
    </xf>
    <xf numFmtId="0" fontId="50" fillId="5" borderId="32" xfId="2" applyFont="1" applyFill="1" applyBorder="1" applyAlignment="1" applyProtection="1">
      <alignment horizontal="center"/>
      <protection locked="0"/>
    </xf>
    <xf numFmtId="0" fontId="41" fillId="0" borderId="52" xfId="2" applyFont="1" applyBorder="1" applyProtection="1">
      <protection locked="0"/>
    </xf>
    <xf numFmtId="0" fontId="41" fillId="0" borderId="28" xfId="2" applyFont="1" applyBorder="1" applyAlignment="1" applyProtection="1">
      <alignment horizontal="center"/>
      <protection locked="0"/>
    </xf>
    <xf numFmtId="2" fontId="41" fillId="0" borderId="28" xfId="2" applyNumberFormat="1" applyFont="1" applyBorder="1" applyAlignment="1" applyProtection="1">
      <alignment horizontal="center"/>
      <protection locked="0"/>
    </xf>
    <xf numFmtId="0" fontId="41" fillId="0" borderId="0" xfId="2" applyFont="1" applyBorder="1" applyAlignment="1" applyProtection="1">
      <alignment horizontal="center"/>
      <protection locked="0"/>
    </xf>
    <xf numFmtId="0" fontId="38" fillId="0" borderId="0" xfId="2" applyFont="1" applyFill="1" applyBorder="1" applyAlignment="1" applyProtection="1">
      <alignment horizontal="center"/>
      <protection locked="0"/>
    </xf>
    <xf numFmtId="0" fontId="41" fillId="5" borderId="53" xfId="2" applyFont="1" applyFill="1" applyBorder="1" applyProtection="1">
      <protection locked="0"/>
    </xf>
    <xf numFmtId="0" fontId="41" fillId="0" borderId="0" xfId="2" applyFont="1" applyFill="1" applyBorder="1" applyProtection="1">
      <protection locked="0"/>
    </xf>
    <xf numFmtId="0" fontId="41" fillId="0" borderId="54" xfId="2" applyFont="1" applyBorder="1" applyAlignment="1" applyProtection="1">
      <alignment vertical="center"/>
      <protection locked="0"/>
    </xf>
    <xf numFmtId="0" fontId="41" fillId="0" borderId="55" xfId="2" applyFont="1" applyBorder="1" applyAlignment="1" applyProtection="1">
      <alignment vertical="center" wrapText="1"/>
      <protection locked="0"/>
    </xf>
    <xf numFmtId="0" fontId="50" fillId="0" borderId="0" xfId="2" applyFont="1" applyProtection="1">
      <protection locked="0"/>
    </xf>
    <xf numFmtId="0" fontId="50" fillId="0" borderId="0" xfId="2" applyFont="1" applyAlignment="1" applyProtection="1">
      <alignment horizontal="center"/>
      <protection locked="0"/>
    </xf>
    <xf numFmtId="2" fontId="50" fillId="0" borderId="0" xfId="2" applyNumberFormat="1" applyFont="1" applyProtection="1">
      <protection locked="0"/>
    </xf>
    <xf numFmtId="0" fontId="0" fillId="0" borderId="39" xfId="0" applyBorder="1" applyProtection="1">
      <protection locked="0"/>
    </xf>
    <xf numFmtId="0" fontId="12" fillId="7" borderId="2" xfId="0" applyFont="1" applyFill="1" applyBorder="1" applyAlignment="1" applyProtection="1">
      <alignment horizontal="center" vertical="center" wrapText="1"/>
      <protection locked="0"/>
    </xf>
    <xf numFmtId="0" fontId="12" fillId="7" borderId="25" xfId="0" applyFont="1" applyFill="1" applyBorder="1" applyAlignment="1" applyProtection="1">
      <alignment horizontal="center" vertical="center" wrapText="1"/>
      <protection locked="0"/>
    </xf>
    <xf numFmtId="0" fontId="12" fillId="7" borderId="25" xfId="0" applyFont="1" applyFill="1" applyBorder="1" applyAlignment="1" applyProtection="1">
      <alignment horizontal="center" vertical="center"/>
      <protection locked="0"/>
    </xf>
    <xf numFmtId="0" fontId="12" fillId="7" borderId="4" xfId="0" applyFont="1" applyFill="1" applyBorder="1" applyAlignment="1" applyProtection="1">
      <alignment horizontal="center" vertical="center"/>
      <protection locked="0"/>
    </xf>
    <xf numFmtId="0" fontId="0" fillId="0" borderId="31" xfId="0" applyBorder="1" applyProtection="1">
      <protection locked="0"/>
    </xf>
    <xf numFmtId="0" fontId="0" fillId="0" borderId="46" xfId="0" applyBorder="1" applyProtection="1">
      <protection locked="0"/>
    </xf>
    <xf numFmtId="44" fontId="0" fillId="0" borderId="46" xfId="5" applyFont="1" applyBorder="1" applyProtection="1">
      <protection locked="0"/>
    </xf>
    <xf numFmtId="0" fontId="0" fillId="4" borderId="31" xfId="0" applyFill="1" applyBorder="1" applyProtection="1">
      <protection locked="0"/>
    </xf>
    <xf numFmtId="0" fontId="0" fillId="0" borderId="40" xfId="0" applyBorder="1" applyProtection="1">
      <protection locked="0"/>
    </xf>
    <xf numFmtId="44" fontId="0" fillId="0" borderId="40" xfId="5" applyFont="1" applyBorder="1" applyProtection="1">
      <protection locked="0"/>
    </xf>
    <xf numFmtId="0" fontId="0" fillId="4" borderId="0" xfId="0" applyFill="1" applyBorder="1" applyProtection="1">
      <protection locked="0"/>
    </xf>
    <xf numFmtId="0" fontId="0" fillId="0" borderId="1" xfId="0" applyBorder="1" applyProtection="1">
      <protection locked="0"/>
    </xf>
    <xf numFmtId="44" fontId="0" fillId="0" borderId="1" xfId="5" applyFont="1" applyBorder="1" applyProtection="1">
      <protection locked="0"/>
    </xf>
    <xf numFmtId="0" fontId="0" fillId="4" borderId="1" xfId="0" applyFill="1" applyBorder="1" applyProtection="1">
      <protection locked="0"/>
    </xf>
    <xf numFmtId="44" fontId="0" fillId="4" borderId="31" xfId="5" applyFont="1" applyFill="1" applyBorder="1" applyProtection="1">
      <protection locked="0"/>
    </xf>
    <xf numFmtId="44" fontId="0" fillId="4" borderId="0" xfId="5" applyFont="1" applyFill="1" applyBorder="1" applyProtection="1">
      <protection locked="0"/>
    </xf>
    <xf numFmtId="44" fontId="0" fillId="4" borderId="1" xfId="5" applyFont="1" applyFill="1" applyBorder="1" applyProtection="1">
      <protection locked="0"/>
    </xf>
    <xf numFmtId="44" fontId="0" fillId="0" borderId="39" xfId="5" applyFont="1" applyBorder="1" applyProtection="1">
      <protection locked="0"/>
    </xf>
    <xf numFmtId="2" fontId="0" fillId="0" borderId="11" xfId="0" applyNumberFormat="1" applyBorder="1" applyProtection="1"/>
    <xf numFmtId="2" fontId="0" fillId="0" borderId="51" xfId="0" applyNumberFormat="1" applyBorder="1" applyAlignment="1" applyProtection="1">
      <alignment horizontal="center" vertical="center"/>
    </xf>
    <xf numFmtId="2" fontId="0" fillId="0" borderId="57" xfId="0" applyNumberFormat="1" applyBorder="1" applyAlignment="1" applyProtection="1">
      <alignment horizontal="center" vertical="center"/>
    </xf>
    <xf numFmtId="0" fontId="39" fillId="0" borderId="11" xfId="2" applyFont="1" applyBorder="1" applyAlignment="1">
      <alignment vertical="center" wrapText="1"/>
    </xf>
    <xf numFmtId="0" fontId="39" fillId="0" borderId="12" xfId="2" applyFont="1" applyBorder="1" applyAlignment="1">
      <alignment vertical="center" wrapText="1"/>
    </xf>
    <xf numFmtId="0" fontId="39" fillId="0" borderId="15" xfId="2" applyFont="1" applyBorder="1" applyAlignment="1">
      <alignment vertical="center" wrapText="1"/>
    </xf>
    <xf numFmtId="0" fontId="39" fillId="0" borderId="16" xfId="2" applyFont="1" applyBorder="1" applyAlignment="1">
      <alignment vertical="center" wrapText="1"/>
    </xf>
    <xf numFmtId="168" fontId="0" fillId="4" borderId="39" xfId="5" applyNumberFormat="1" applyFont="1" applyFill="1" applyBorder="1" applyAlignment="1" applyProtection="1">
      <alignment horizontal="right"/>
      <protection locked="0"/>
    </xf>
    <xf numFmtId="168" fontId="0" fillId="0" borderId="0" xfId="0" applyNumberFormat="1" applyAlignment="1" applyProtection="1">
      <alignment horizontal="right"/>
      <protection locked="0"/>
    </xf>
    <xf numFmtId="168" fontId="0" fillId="4" borderId="40" xfId="5" applyNumberFormat="1" applyFont="1" applyFill="1" applyBorder="1" applyAlignment="1" applyProtection="1">
      <alignment horizontal="right"/>
      <protection locked="0"/>
    </xf>
    <xf numFmtId="168" fontId="0" fillId="0" borderId="0" xfId="0" applyNumberFormat="1" applyBorder="1" applyAlignment="1" applyProtection="1">
      <alignment horizontal="right"/>
      <protection locked="0"/>
    </xf>
    <xf numFmtId="168" fontId="0" fillId="0" borderId="0" xfId="0" applyNumberFormat="1" applyFill="1" applyBorder="1" applyAlignment="1" applyProtection="1">
      <alignment horizontal="right"/>
      <protection locked="0"/>
    </xf>
    <xf numFmtId="168" fontId="0" fillId="0" borderId="41" xfId="0" applyNumberFormat="1" applyBorder="1" applyAlignment="1" applyProtection="1">
      <alignment horizontal="right"/>
      <protection locked="0"/>
    </xf>
    <xf numFmtId="168" fontId="0" fillId="0" borderId="0" xfId="5" applyNumberFormat="1" applyFont="1" applyBorder="1" applyAlignment="1" applyProtection="1">
      <alignment horizontal="right"/>
    </xf>
    <xf numFmtId="44" fontId="40" fillId="4" borderId="39" xfId="5" applyFont="1" applyFill="1" applyBorder="1" applyProtection="1">
      <protection locked="0"/>
    </xf>
    <xf numFmtId="44" fontId="40" fillId="4" borderId="40" xfId="5" applyFont="1" applyFill="1" applyBorder="1" applyProtection="1">
      <protection locked="0"/>
    </xf>
    <xf numFmtId="44" fontId="40" fillId="4" borderId="39" xfId="5" applyNumberFormat="1" applyFont="1" applyFill="1" applyBorder="1" applyProtection="1">
      <protection locked="0"/>
    </xf>
    <xf numFmtId="44" fontId="40" fillId="4" borderId="40" xfId="5" applyNumberFormat="1" applyFont="1" applyFill="1" applyBorder="1" applyProtection="1">
      <protection locked="0"/>
    </xf>
    <xf numFmtId="44" fontId="34" fillId="0" borderId="0" xfId="5" applyNumberFormat="1" applyFont="1" applyFill="1" applyBorder="1" applyProtection="1"/>
    <xf numFmtId="44" fontId="40" fillId="4" borderId="0" xfId="5" applyFont="1" applyFill="1" applyBorder="1" applyProtection="1">
      <protection locked="0"/>
    </xf>
    <xf numFmtId="0" fontId="26" fillId="0" borderId="0" xfId="0" applyFont="1" applyFill="1" applyBorder="1" applyAlignment="1" applyProtection="1">
      <protection locked="0"/>
    </xf>
    <xf numFmtId="167" fontId="41" fillId="0" borderId="14" xfId="2" applyNumberFormat="1" applyFont="1" applyBorder="1" applyAlignment="1" applyProtection="1">
      <alignment horizontal="center"/>
      <protection locked="0"/>
    </xf>
    <xf numFmtId="0" fontId="3" fillId="0" borderId="39" xfId="0" applyFont="1" applyBorder="1"/>
    <xf numFmtId="44" fontId="0" fillId="0" borderId="40" xfId="5" applyFont="1" applyBorder="1" applyAlignment="1">
      <alignment horizontal="center"/>
    </xf>
    <xf numFmtId="0" fontId="4" fillId="0" borderId="0" xfId="0" applyFont="1" applyFill="1" applyBorder="1" applyAlignment="1">
      <alignment horizontal="right"/>
    </xf>
    <xf numFmtId="0" fontId="4" fillId="0" borderId="0" xfId="0" applyFont="1" applyFill="1" applyBorder="1"/>
    <xf numFmtId="0" fontId="4" fillId="0" borderId="1" xfId="0" applyFont="1" applyFill="1" applyBorder="1" applyAlignment="1">
      <alignment horizontal="right"/>
    </xf>
    <xf numFmtId="0" fontId="4" fillId="0" borderId="1" xfId="0" applyFont="1" applyFill="1" applyBorder="1"/>
    <xf numFmtId="0" fontId="6" fillId="0" borderId="63" xfId="1" applyFont="1" applyFill="1" applyBorder="1" applyAlignment="1">
      <alignment horizontal="center" wrapText="1"/>
    </xf>
    <xf numFmtId="0" fontId="6" fillId="0" borderId="2" xfId="1" applyFont="1" applyFill="1" applyBorder="1" applyAlignment="1">
      <alignment horizontal="center" wrapText="1"/>
    </xf>
    <xf numFmtId="0" fontId="9" fillId="3" borderId="2" xfId="1" applyFont="1" applyFill="1" applyBorder="1"/>
    <xf numFmtId="0" fontId="9" fillId="3" borderId="56" xfId="1" applyFont="1" applyFill="1" applyBorder="1"/>
    <xf numFmtId="0" fontId="5" fillId="0" borderId="53" xfId="1" applyFont="1" applyBorder="1" applyAlignment="1">
      <alignment horizontal="right" indent="1"/>
    </xf>
    <xf numFmtId="0" fontId="5" fillId="0" borderId="26" xfId="1" applyFont="1" applyBorder="1" applyAlignment="1">
      <alignment horizontal="right" indent="1"/>
    </xf>
    <xf numFmtId="0" fontId="5" fillId="0" borderId="48" xfId="1" applyFont="1" applyBorder="1" applyAlignment="1">
      <alignment horizontal="right" indent="1"/>
    </xf>
    <xf numFmtId="0" fontId="5" fillId="0" borderId="2" xfId="1" applyFont="1" applyBorder="1" applyAlignment="1">
      <alignment horizontal="right" indent="1"/>
    </xf>
    <xf numFmtId="9" fontId="4" fillId="8" borderId="59" xfId="4" applyFont="1" applyFill="1" applyBorder="1"/>
    <xf numFmtId="9" fontId="4" fillId="8" borderId="60" xfId="4" applyFont="1" applyFill="1" applyBorder="1"/>
    <xf numFmtId="0" fontId="0" fillId="0" borderId="42"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43" xfId="0" applyFont="1" applyBorder="1" applyAlignment="1">
      <alignment vertical="center" wrapText="1"/>
    </xf>
    <xf numFmtId="0" fontId="0" fillId="0" borderId="11" xfId="0" applyFont="1" applyBorder="1" applyAlignment="1">
      <alignment vertical="center" wrapText="1"/>
    </xf>
    <xf numFmtId="0" fontId="0" fillId="0" borderId="12" xfId="0" applyFont="1" applyBorder="1" applyAlignment="1">
      <alignment vertical="center" wrapText="1"/>
    </xf>
    <xf numFmtId="0" fontId="0" fillId="0" borderId="44" xfId="0" applyFont="1" applyBorder="1" applyAlignment="1">
      <alignment vertical="center" wrapText="1"/>
    </xf>
    <xf numFmtId="0" fontId="0" fillId="0" borderId="15" xfId="0" applyFont="1" applyBorder="1" applyAlignment="1">
      <alignment vertical="center" wrapText="1"/>
    </xf>
    <xf numFmtId="0" fontId="0" fillId="0" borderId="16" xfId="0" applyFont="1" applyBorder="1" applyAlignment="1">
      <alignment vertical="center" wrapText="1"/>
    </xf>
    <xf numFmtId="0" fontId="55" fillId="0" borderId="6" xfId="1" applyFont="1" applyBorder="1" applyAlignment="1">
      <alignment horizontal="center"/>
    </xf>
    <xf numFmtId="0" fontId="55" fillId="0" borderId="7" xfId="1" applyFont="1" applyBorder="1" applyAlignment="1">
      <alignment horizontal="center"/>
    </xf>
    <xf numFmtId="5" fontId="55" fillId="0" borderId="7" xfId="1" applyNumberFormat="1" applyFont="1" applyBorder="1" applyAlignment="1">
      <alignment horizontal="right"/>
    </xf>
    <xf numFmtId="0" fontId="55" fillId="0" borderId="7" xfId="1" applyFont="1" applyBorder="1"/>
    <xf numFmtId="0" fontId="55" fillId="0" borderId="33" xfId="1" applyFont="1" applyBorder="1"/>
    <xf numFmtId="0" fontId="55" fillId="0" borderId="8" xfId="1" applyFont="1" applyBorder="1"/>
    <xf numFmtId="6" fontId="55" fillId="0" borderId="10" xfId="1" applyNumberFormat="1" applyFont="1" applyBorder="1" applyAlignment="1">
      <alignment horizontal="center"/>
    </xf>
    <xf numFmtId="0" fontId="55" fillId="0" borderId="11" xfId="1" applyFont="1" applyBorder="1" applyAlignment="1">
      <alignment horizontal="center"/>
    </xf>
    <xf numFmtId="5" fontId="55" fillId="0" borderId="11" xfId="1" applyNumberFormat="1" applyFont="1" applyBorder="1" applyAlignment="1">
      <alignment horizontal="right"/>
    </xf>
    <xf numFmtId="0" fontId="55" fillId="0" borderId="11" xfId="1" applyFont="1" applyFill="1" applyBorder="1"/>
    <xf numFmtId="0" fontId="55" fillId="0" borderId="34" xfId="1" applyFont="1" applyFill="1" applyBorder="1"/>
    <xf numFmtId="0" fontId="55" fillId="0" borderId="12" xfId="1" applyFont="1" applyBorder="1"/>
    <xf numFmtId="6" fontId="55" fillId="0" borderId="22" xfId="1" applyNumberFormat="1" applyFont="1" applyBorder="1" applyAlignment="1">
      <alignment horizontal="center"/>
    </xf>
    <xf numFmtId="0" fontId="55" fillId="0" borderId="23" xfId="1" applyFont="1" applyBorder="1" applyAlignment="1">
      <alignment horizontal="center"/>
    </xf>
    <xf numFmtId="5" fontId="55" fillId="0" borderId="23" xfId="1" applyNumberFormat="1" applyFont="1" applyBorder="1" applyAlignment="1">
      <alignment horizontal="right"/>
    </xf>
    <xf numFmtId="0" fontId="55" fillId="0" borderId="23" xfId="1" applyFont="1" applyFill="1" applyBorder="1"/>
    <xf numFmtId="0" fontId="55" fillId="0" borderId="37" xfId="1" applyFont="1" applyFill="1" applyBorder="1"/>
    <xf numFmtId="0" fontId="55" fillId="0" borderId="24" xfId="1" applyFont="1" applyBorder="1"/>
    <xf numFmtId="0" fontId="55" fillId="0" borderId="22" xfId="1" applyFont="1" applyBorder="1" applyAlignment="1">
      <alignment horizontal="center"/>
    </xf>
    <xf numFmtId="0" fontId="55" fillId="0" borderId="23" xfId="1" applyFont="1" applyBorder="1"/>
    <xf numFmtId="0" fontId="55" fillId="0" borderId="37" xfId="1" applyFont="1" applyBorder="1"/>
    <xf numFmtId="0" fontId="55" fillId="0" borderId="3" xfId="1" applyFont="1" applyBorder="1" applyAlignment="1">
      <alignment horizontal="center"/>
    </xf>
    <xf numFmtId="0" fontId="55" fillId="0" borderId="25" xfId="1" applyFont="1" applyBorder="1" applyAlignment="1">
      <alignment horizontal="center"/>
    </xf>
    <xf numFmtId="5" fontId="55" fillId="0" borderId="25" xfId="1" applyNumberFormat="1" applyFont="1" applyBorder="1" applyAlignment="1">
      <alignment horizontal="right"/>
    </xf>
    <xf numFmtId="0" fontId="55" fillId="0" borderId="25" xfId="1" applyFont="1" applyBorder="1"/>
    <xf numFmtId="0" fontId="55" fillId="0" borderId="4" xfId="1" applyFont="1" applyBorder="1"/>
    <xf numFmtId="0" fontId="55" fillId="0" borderId="10" xfId="1" applyFont="1" applyBorder="1" applyAlignment="1">
      <alignment horizontal="center"/>
    </xf>
    <xf numFmtId="0" fontId="55" fillId="0" borderId="14" xfId="1" applyFont="1" applyBorder="1" applyAlignment="1">
      <alignment horizontal="center"/>
    </xf>
    <xf numFmtId="0" fontId="55" fillId="0" borderId="15" xfId="1" applyFont="1" applyBorder="1" applyAlignment="1">
      <alignment horizontal="center"/>
    </xf>
    <xf numFmtId="5" fontId="55" fillId="0" borderId="15" xfId="1" applyNumberFormat="1" applyFont="1" applyBorder="1" applyAlignment="1">
      <alignment horizontal="right"/>
    </xf>
    <xf numFmtId="0" fontId="55" fillId="0" borderId="15" xfId="1" applyFont="1" applyBorder="1"/>
    <xf numFmtId="0" fontId="55" fillId="0" borderId="35" xfId="1" applyFont="1" applyBorder="1"/>
    <xf numFmtId="0" fontId="55" fillId="0" borderId="16" xfId="1" applyFont="1" applyBorder="1"/>
    <xf numFmtId="0" fontId="55" fillId="0" borderId="1" xfId="1" applyFont="1" applyBorder="1" applyAlignment="1">
      <alignment horizontal="center"/>
    </xf>
    <xf numFmtId="5" fontId="55" fillId="0" borderId="1" xfId="1" applyNumberFormat="1" applyFont="1" applyBorder="1" applyAlignment="1">
      <alignment horizontal="right"/>
    </xf>
    <xf numFmtId="0" fontId="55" fillId="0" borderId="1" xfId="1" applyFont="1" applyBorder="1"/>
    <xf numFmtId="0" fontId="55" fillId="0" borderId="57" xfId="1" applyFont="1" applyBorder="1"/>
    <xf numFmtId="0" fontId="55" fillId="3" borderId="25" xfId="1" applyFont="1" applyFill="1" applyBorder="1" applyAlignment="1">
      <alignment horizontal="center"/>
    </xf>
    <xf numFmtId="5" fontId="55" fillId="3" borderId="25" xfId="1" applyNumberFormat="1" applyFont="1" applyFill="1" applyBorder="1" applyAlignment="1">
      <alignment horizontal="right"/>
    </xf>
    <xf numFmtId="0" fontId="55" fillId="3" borderId="25" xfId="1" applyFont="1" applyFill="1" applyBorder="1"/>
    <xf numFmtId="0" fontId="55" fillId="3" borderId="4" xfId="1" applyFont="1" applyFill="1" applyBorder="1"/>
    <xf numFmtId="0" fontId="55" fillId="0" borderId="18" xfId="1" applyFont="1" applyBorder="1" applyAlignment="1">
      <alignment horizontal="center"/>
    </xf>
    <xf numFmtId="0" fontId="55" fillId="0" borderId="19" xfId="1" applyFont="1" applyBorder="1" applyAlignment="1">
      <alignment horizontal="center"/>
    </xf>
    <xf numFmtId="5" fontId="55" fillId="0" borderId="19" xfId="1" applyNumberFormat="1" applyFont="1" applyBorder="1" applyAlignment="1">
      <alignment horizontal="right"/>
    </xf>
    <xf numFmtId="0" fontId="55" fillId="0" borderId="19" xfId="1" applyFont="1" applyFill="1" applyBorder="1"/>
    <xf numFmtId="0" fontId="55" fillId="0" borderId="36" xfId="1" applyFont="1" applyFill="1" applyBorder="1"/>
    <xf numFmtId="0" fontId="55" fillId="0" borderId="20" xfId="1" applyFont="1" applyBorder="1"/>
    <xf numFmtId="0" fontId="55" fillId="0" borderId="19" xfId="1" applyFont="1" applyBorder="1"/>
    <xf numFmtId="0" fontId="55" fillId="0" borderId="36" xfId="1" applyFont="1" applyBorder="1"/>
    <xf numFmtId="0" fontId="55" fillId="0" borderId="27" xfId="1" applyFont="1" applyBorder="1" applyAlignment="1">
      <alignment horizontal="center"/>
    </xf>
    <xf numFmtId="0" fontId="55" fillId="0" borderId="28" xfId="1" applyFont="1" applyBorder="1" applyAlignment="1">
      <alignment horizontal="center"/>
    </xf>
    <xf numFmtId="5" fontId="55" fillId="0" borderId="28" xfId="1" applyNumberFormat="1" applyFont="1" applyBorder="1" applyAlignment="1">
      <alignment horizontal="right"/>
    </xf>
    <xf numFmtId="0" fontId="55" fillId="0" borderId="28" xfId="1" applyFont="1" applyBorder="1"/>
    <xf numFmtId="0" fontId="55" fillId="0" borderId="38" xfId="1" applyFont="1" applyBorder="1"/>
    <xf numFmtId="0" fontId="55" fillId="0" borderId="29" xfId="1" applyFont="1" applyBorder="1"/>
    <xf numFmtId="7" fontId="55" fillId="0" borderId="19" xfId="1" applyNumberFormat="1" applyFont="1" applyBorder="1" applyAlignment="1">
      <alignment horizontal="right"/>
    </xf>
    <xf numFmtId="6" fontId="55" fillId="0" borderId="18" xfId="1" applyNumberFormat="1" applyFont="1" applyBorder="1" applyAlignment="1">
      <alignment horizontal="center"/>
    </xf>
    <xf numFmtId="0" fontId="55" fillId="0" borderId="19" xfId="1" quotePrefix="1" applyFont="1" applyBorder="1" applyAlignment="1">
      <alignment horizontal="center"/>
    </xf>
    <xf numFmtId="13" fontId="55" fillId="0" borderId="19" xfId="1" applyNumberFormat="1" applyFont="1" applyBorder="1" applyAlignment="1">
      <alignment horizontal="right"/>
    </xf>
    <xf numFmtId="0" fontId="55" fillId="0" borderId="0" xfId="1" applyFont="1" applyBorder="1" applyAlignment="1">
      <alignment horizontal="center"/>
    </xf>
    <xf numFmtId="5" fontId="55" fillId="0" borderId="0" xfId="1" applyNumberFormat="1" applyFont="1" applyBorder="1" applyAlignment="1">
      <alignment horizontal="right"/>
    </xf>
    <xf numFmtId="0" fontId="55" fillId="0" borderId="0" xfId="1" applyFont="1" applyBorder="1"/>
    <xf numFmtId="0" fontId="55" fillId="0" borderId="51" xfId="1" applyFont="1" applyBorder="1"/>
    <xf numFmtId="0" fontId="55" fillId="3" borderId="31" xfId="1" applyFont="1" applyFill="1" applyBorder="1" applyAlignment="1">
      <alignment horizontal="center"/>
    </xf>
    <xf numFmtId="5" fontId="55" fillId="3" borderId="31" xfId="1" applyNumberFormat="1" applyFont="1" applyFill="1" applyBorder="1" applyAlignment="1">
      <alignment horizontal="center"/>
    </xf>
    <xf numFmtId="5" fontId="55" fillId="3" borderId="31" xfId="1" applyNumberFormat="1" applyFont="1" applyFill="1" applyBorder="1" applyAlignment="1">
      <alignment horizontal="right"/>
    </xf>
    <xf numFmtId="0" fontId="55" fillId="3" borderId="31" xfId="1" applyFont="1" applyFill="1" applyBorder="1"/>
    <xf numFmtId="0" fontId="55" fillId="3" borderId="32" xfId="1" applyFont="1" applyFill="1" applyBorder="1"/>
    <xf numFmtId="5" fontId="55" fillId="0" borderId="7" xfId="1" applyNumberFormat="1" applyFont="1" applyBorder="1" applyAlignment="1">
      <alignment horizontal="center"/>
    </xf>
    <xf numFmtId="0" fontId="55" fillId="0" borderId="11" xfId="1" applyFont="1" applyBorder="1"/>
    <xf numFmtId="0" fontId="55" fillId="0" borderId="34" xfId="1" applyFont="1" applyBorder="1"/>
    <xf numFmtId="5" fontId="55" fillId="0" borderId="15" xfId="1" applyNumberFormat="1" applyFont="1" applyBorder="1" applyAlignment="1">
      <alignment horizontal="center"/>
    </xf>
    <xf numFmtId="5" fontId="55" fillId="0" borderId="1" xfId="1" applyNumberFormat="1" applyFont="1" applyBorder="1" applyAlignment="1">
      <alignment horizontal="center"/>
    </xf>
    <xf numFmtId="5" fontId="55" fillId="3" borderId="25" xfId="1" applyNumberFormat="1" applyFont="1" applyFill="1" applyBorder="1" applyAlignment="1">
      <alignment horizontal="center"/>
    </xf>
    <xf numFmtId="0" fontId="55" fillId="3" borderId="18" xfId="1" applyFont="1" applyFill="1" applyBorder="1" applyAlignment="1">
      <alignment horizontal="center"/>
    </xf>
    <xf numFmtId="0" fontId="55" fillId="3" borderId="19" xfId="1" applyFont="1" applyFill="1" applyBorder="1" applyAlignment="1">
      <alignment horizontal="center"/>
    </xf>
    <xf numFmtId="5" fontId="55" fillId="3" borderId="19" xfId="1" applyNumberFormat="1" applyFont="1" applyFill="1" applyBorder="1" applyAlignment="1">
      <alignment horizontal="right"/>
    </xf>
    <xf numFmtId="0" fontId="55" fillId="3" borderId="19" xfId="1" applyFont="1" applyFill="1" applyBorder="1"/>
    <xf numFmtId="0" fontId="55" fillId="3" borderId="36" xfId="1" applyFont="1" applyFill="1" applyBorder="1"/>
    <xf numFmtId="0" fontId="55" fillId="3" borderId="20" xfId="1" applyFont="1" applyFill="1" applyBorder="1"/>
    <xf numFmtId="0" fontId="8" fillId="0" borderId="0" xfId="1" applyFont="1" applyAlignment="1">
      <alignment horizontal="center"/>
    </xf>
    <xf numFmtId="0" fontId="9" fillId="0" borderId="1" xfId="1" applyFont="1" applyBorder="1" applyAlignment="1">
      <alignment horizontal="left"/>
    </xf>
    <xf numFmtId="0" fontId="12" fillId="0" borderId="0" xfId="0" applyFont="1" applyFill="1" applyAlignment="1">
      <alignment horizontal="center" vertical="center" wrapText="1"/>
    </xf>
    <xf numFmtId="0" fontId="29" fillId="0" borderId="0" xfId="0" applyFont="1" applyFill="1" applyAlignment="1">
      <alignment horizontal="center" vertical="center" wrapText="1"/>
    </xf>
    <xf numFmtId="0" fontId="6" fillId="3" borderId="0" xfId="0" applyFont="1" applyFill="1" applyAlignment="1">
      <alignment horizontal="center"/>
    </xf>
    <xf numFmtId="0" fontId="4" fillId="3" borderId="0" xfId="0" applyFont="1" applyFill="1" applyAlignment="1">
      <alignment horizontal="center"/>
    </xf>
    <xf numFmtId="0" fontId="0" fillId="0" borderId="0" xfId="0" applyFill="1" applyAlignment="1">
      <alignment horizontal="left" vertical="top" wrapText="1"/>
    </xf>
    <xf numFmtId="0" fontId="0" fillId="0" borderId="0" xfId="0" applyAlignment="1">
      <alignment horizontal="left" vertical="top" wrapText="1"/>
    </xf>
    <xf numFmtId="0" fontId="12" fillId="3" borderId="0" xfId="0" applyFont="1" applyFill="1" applyAlignment="1">
      <alignment horizontal="left"/>
    </xf>
    <xf numFmtId="0" fontId="0" fillId="0" borderId="39" xfId="0" applyFill="1" applyBorder="1" applyAlignment="1">
      <alignment horizontal="center" vertical="center"/>
    </xf>
    <xf numFmtId="0" fontId="0" fillId="0" borderId="39" xfId="0" applyBorder="1" applyAlignment="1">
      <alignment horizontal="center"/>
    </xf>
    <xf numFmtId="0" fontId="5" fillId="6" borderId="1" xfId="0" applyFont="1" applyFill="1" applyBorder="1" applyAlignment="1">
      <alignment horizontal="center"/>
    </xf>
    <xf numFmtId="0" fontId="4" fillId="3" borderId="3"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1" xfId="0" applyFont="1" applyBorder="1" applyAlignment="1">
      <alignment horizontal="center" vertical="center" wrapText="1"/>
    </xf>
    <xf numFmtId="49" fontId="0" fillId="0" borderId="0" xfId="0" applyNumberFormat="1" applyFill="1" applyBorder="1" applyAlignment="1">
      <alignment horizontal="left" vertical="center" wrapText="1"/>
    </xf>
    <xf numFmtId="0" fontId="4" fillId="0" borderId="1" xfId="0" applyFont="1" applyBorder="1" applyAlignment="1">
      <alignment horizontal="center" vertical="center"/>
    </xf>
    <xf numFmtId="0" fontId="4" fillId="3" borderId="2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0" borderId="0" xfId="0" applyFill="1" applyAlignment="1">
      <alignment horizontal="left" vertical="center" wrapText="1"/>
    </xf>
    <xf numFmtId="49" fontId="0" fillId="0" borderId="0" xfId="0" applyNumberFormat="1" applyFill="1" applyAlignment="1">
      <alignment horizontal="left" vertical="top" wrapText="1"/>
    </xf>
    <xf numFmtId="0" fontId="0" fillId="0" borderId="39" xfId="0" applyBorder="1" applyAlignment="1">
      <alignment horizontal="center" vertical="center"/>
    </xf>
    <xf numFmtId="0" fontId="0" fillId="0" borderId="39" xfId="0" applyFill="1" applyBorder="1" applyAlignment="1">
      <alignment horizontal="center"/>
    </xf>
    <xf numFmtId="0" fontId="0" fillId="6" borderId="0" xfId="0" applyFill="1" applyBorder="1" applyAlignment="1"/>
    <xf numFmtId="0" fontId="0" fillId="0" borderId="0" xfId="0" applyAlignment="1"/>
    <xf numFmtId="0" fontId="3" fillId="0" borderId="0" xfId="0" applyFont="1"/>
    <xf numFmtId="0" fontId="3" fillId="0" borderId="0" xfId="0" applyFont="1" applyAlignment="1">
      <alignment wrapText="1"/>
    </xf>
    <xf numFmtId="0" fontId="21" fillId="6" borderId="0" xfId="0" applyFont="1" applyFill="1" applyAlignment="1">
      <alignment horizontal="center"/>
    </xf>
    <xf numFmtId="0" fontId="3" fillId="3" borderId="0" xfId="0" applyFont="1" applyFill="1" applyAlignment="1">
      <alignment horizontal="center"/>
    </xf>
    <xf numFmtId="0" fontId="3" fillId="0" borderId="39" xfId="0" applyFont="1" applyBorder="1"/>
    <xf numFmtId="0" fontId="38" fillId="3" borderId="3" xfId="0" applyFont="1" applyFill="1" applyBorder="1" applyAlignment="1">
      <alignment horizontal="center" vertical="center" wrapText="1"/>
    </xf>
    <xf numFmtId="0" fontId="38" fillId="3" borderId="25"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6" fillId="0" borderId="0" xfId="0" applyFont="1" applyAlignment="1">
      <alignment horizontal="center"/>
    </xf>
    <xf numFmtId="0" fontId="11" fillId="0" borderId="0" xfId="0" applyFont="1" applyAlignment="1">
      <alignment horizontal="center"/>
    </xf>
    <xf numFmtId="0" fontId="4" fillId="0" borderId="37" xfId="0" applyFont="1" applyBorder="1" applyAlignment="1">
      <alignment horizontal="left" vertical="top"/>
    </xf>
    <xf numFmtId="0" fontId="4" fillId="0" borderId="41" xfId="0" applyFont="1" applyBorder="1" applyAlignment="1">
      <alignment horizontal="left" vertical="top"/>
    </xf>
    <xf numFmtId="0" fontId="4" fillId="0" borderId="22" xfId="0" applyFont="1" applyBorder="1" applyAlignment="1">
      <alignment horizontal="left" vertical="top"/>
    </xf>
    <xf numFmtId="0" fontId="4" fillId="0" borderId="61" xfId="0" applyFont="1" applyBorder="1" applyAlignment="1">
      <alignment horizontal="left" vertical="top"/>
    </xf>
    <xf numFmtId="0" fontId="4" fillId="0" borderId="0" xfId="0" applyFont="1" applyBorder="1" applyAlignment="1">
      <alignment horizontal="left" vertical="top"/>
    </xf>
    <xf numFmtId="0" fontId="4" fillId="0" borderId="49" xfId="0" applyFont="1" applyBorder="1" applyAlignment="1">
      <alignment horizontal="left" vertical="top"/>
    </xf>
    <xf numFmtId="0" fontId="4" fillId="0" borderId="36" xfId="0" applyFont="1" applyBorder="1" applyAlignment="1">
      <alignment horizontal="left" vertical="top"/>
    </xf>
    <xf numFmtId="0" fontId="4" fillId="0" borderId="39" xfId="0" applyFont="1" applyBorder="1" applyAlignment="1">
      <alignment horizontal="left" vertical="top"/>
    </xf>
    <xf numFmtId="0" fontId="4" fillId="0" borderId="18" xfId="0" applyFont="1" applyBorder="1" applyAlignment="1">
      <alignment horizontal="left" vertical="top"/>
    </xf>
    <xf numFmtId="0" fontId="4" fillId="8" borderId="3"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6" fillId="0" borderId="1" xfId="0" applyFont="1" applyBorder="1" applyAlignment="1">
      <alignment horizontal="center" vertical="center"/>
    </xf>
    <xf numFmtId="0" fontId="12" fillId="0" borderId="0" xfId="0" applyFont="1" applyAlignment="1">
      <alignment vertical="center" wrapText="1"/>
    </xf>
    <xf numFmtId="0" fontId="0" fillId="0" borderId="0" xfId="0" applyProtection="1">
      <protection locked="0"/>
    </xf>
    <xf numFmtId="0" fontId="27" fillId="0" borderId="0" xfId="0" applyFont="1" applyProtection="1">
      <protection locked="0"/>
    </xf>
    <xf numFmtId="0" fontId="0" fillId="0" borderId="53" xfId="0" applyFont="1" applyBorder="1" applyProtection="1">
      <protection locked="0"/>
    </xf>
    <xf numFmtId="0" fontId="0" fillId="0" borderId="0" xfId="0" applyFont="1" applyBorder="1" applyProtection="1">
      <protection locked="0"/>
    </xf>
    <xf numFmtId="0" fontId="0" fillId="0" borderId="55" xfId="0" applyFont="1" applyBorder="1" applyProtection="1">
      <protection locked="0"/>
    </xf>
    <xf numFmtId="0" fontId="0" fillId="0" borderId="1" xfId="0" applyFont="1" applyBorder="1" applyProtection="1">
      <protection locked="0"/>
    </xf>
    <xf numFmtId="0" fontId="12" fillId="0" borderId="0" xfId="0" applyFont="1" applyProtection="1">
      <protection locked="0"/>
    </xf>
    <xf numFmtId="0" fontId="12" fillId="0" borderId="62" xfId="0" applyFont="1" applyBorder="1" applyAlignment="1" applyProtection="1">
      <alignment horizontal="center"/>
      <protection locked="0"/>
    </xf>
    <xf numFmtId="0" fontId="12" fillId="0" borderId="40" xfId="0" applyFont="1" applyBorder="1" applyAlignment="1" applyProtection="1">
      <alignment horizontal="center"/>
      <protection locked="0"/>
    </xf>
    <xf numFmtId="0" fontId="5" fillId="0" borderId="45" xfId="0" applyFont="1" applyBorder="1" applyAlignment="1" applyProtection="1">
      <alignment horizontal="center"/>
      <protection locked="0"/>
    </xf>
    <xf numFmtId="0" fontId="5" fillId="0" borderId="46" xfId="0" applyFont="1" applyBorder="1" applyAlignment="1" applyProtection="1">
      <alignment horizontal="center"/>
      <protection locked="0"/>
    </xf>
    <xf numFmtId="0" fontId="5" fillId="0" borderId="47" xfId="0" applyFont="1" applyBorder="1" applyAlignment="1" applyProtection="1">
      <alignment horizontal="center"/>
      <protection locked="0"/>
    </xf>
    <xf numFmtId="0" fontId="12" fillId="0" borderId="0" xfId="0" applyFont="1" applyAlignment="1" applyProtection="1">
      <alignment horizontal="right"/>
      <protection locked="0"/>
    </xf>
    <xf numFmtId="0" fontId="0" fillId="0" borderId="39" xfId="0" applyFill="1" applyBorder="1" applyAlignment="1" applyProtection="1">
      <alignment horizontal="center"/>
      <protection locked="0"/>
    </xf>
    <xf numFmtId="0" fontId="6" fillId="0" borderId="0" xfId="0" applyFont="1" applyBorder="1" applyAlignment="1" applyProtection="1">
      <alignment horizontal="center" vertical="center"/>
      <protection locked="0"/>
    </xf>
    <xf numFmtId="0" fontId="4" fillId="3" borderId="30"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55"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57" xfId="0" applyFont="1" applyFill="1" applyBorder="1" applyAlignment="1" applyProtection="1">
      <alignment horizontal="center" vertical="center" wrapText="1"/>
      <protection locked="0"/>
    </xf>
    <xf numFmtId="0" fontId="12" fillId="4" borderId="30" xfId="0" applyFont="1" applyFill="1" applyBorder="1" applyAlignment="1" applyProtection="1">
      <alignment horizontal="left" vertical="top"/>
      <protection locked="0"/>
    </xf>
    <xf numFmtId="0" fontId="0" fillId="4" borderId="31" xfId="0" applyFill="1" applyBorder="1" applyAlignment="1" applyProtection="1">
      <alignment horizontal="left" vertical="top"/>
      <protection locked="0"/>
    </xf>
    <xf numFmtId="0" fontId="0" fillId="4" borderId="32" xfId="0" applyFill="1" applyBorder="1" applyAlignment="1" applyProtection="1">
      <alignment horizontal="left" vertical="top"/>
      <protection locked="0"/>
    </xf>
    <xf numFmtId="0" fontId="0" fillId="4" borderId="53" xfId="0" applyFill="1" applyBorder="1" applyAlignment="1" applyProtection="1">
      <alignment horizontal="left" vertical="top"/>
      <protection locked="0"/>
    </xf>
    <xf numFmtId="0" fontId="0" fillId="4" borderId="0" xfId="0" applyFill="1" applyBorder="1" applyAlignment="1" applyProtection="1">
      <alignment horizontal="left" vertical="top"/>
      <protection locked="0"/>
    </xf>
    <xf numFmtId="0" fontId="0" fillId="4" borderId="51" xfId="0" applyFill="1" applyBorder="1" applyAlignment="1" applyProtection="1">
      <alignment horizontal="left" vertical="top"/>
      <protection locked="0"/>
    </xf>
    <xf numFmtId="0" fontId="0" fillId="4" borderId="55" xfId="0" applyFill="1" applyBorder="1" applyAlignment="1" applyProtection="1">
      <alignment horizontal="left" vertical="top"/>
      <protection locked="0"/>
    </xf>
    <xf numFmtId="0" fontId="0" fillId="4" borderId="1" xfId="0" applyFill="1" applyBorder="1" applyAlignment="1" applyProtection="1">
      <alignment horizontal="left" vertical="top"/>
      <protection locked="0"/>
    </xf>
    <xf numFmtId="0" fontId="0" fillId="4" borderId="57" xfId="0" applyFill="1" applyBorder="1" applyAlignment="1" applyProtection="1">
      <alignment horizontal="left" vertical="top"/>
      <protection locked="0"/>
    </xf>
    <xf numFmtId="0" fontId="31" fillId="0" borderId="0" xfId="0" applyFont="1" applyAlignment="1">
      <alignment vertical="center"/>
    </xf>
    <xf numFmtId="0" fontId="5" fillId="0" borderId="1" xfId="0" applyFont="1" applyFill="1" applyBorder="1" applyAlignment="1">
      <alignment vertical="center"/>
    </xf>
    <xf numFmtId="0" fontId="30" fillId="0" borderId="0" xfId="0" applyFont="1" applyAlignment="1">
      <alignment vertical="center"/>
    </xf>
    <xf numFmtId="0" fontId="0" fillId="0" borderId="40" xfId="0" applyFill="1" applyBorder="1" applyAlignment="1">
      <alignment horizontal="center" vertical="center"/>
    </xf>
    <xf numFmtId="0" fontId="32" fillId="0" borderId="41" xfId="0" applyFont="1" applyFill="1" applyBorder="1" applyAlignment="1">
      <alignment horizontal="center" vertical="center"/>
    </xf>
    <xf numFmtId="0" fontId="0" fillId="0" borderId="0" xfId="0" applyFill="1" applyBorder="1" applyAlignment="1">
      <alignment horizontal="center" vertical="center"/>
    </xf>
    <xf numFmtId="0" fontId="5" fillId="3" borderId="1" xfId="0" applyFont="1" applyFill="1" applyBorder="1" applyAlignment="1">
      <alignment vertical="center"/>
    </xf>
    <xf numFmtId="0" fontId="6" fillId="0" borderId="0" xfId="0" applyFont="1" applyFill="1" applyBorder="1" applyAlignment="1">
      <alignment horizontal="center" vertical="center"/>
    </xf>
    <xf numFmtId="0" fontId="35" fillId="3" borderId="1" xfId="0" applyFont="1" applyFill="1" applyBorder="1" applyAlignment="1">
      <alignment horizontal="right" vertical="center"/>
    </xf>
    <xf numFmtId="0" fontId="35" fillId="0" borderId="1" xfId="0" applyFont="1" applyFill="1" applyBorder="1" applyAlignment="1">
      <alignment horizontal="right" vertical="center"/>
    </xf>
    <xf numFmtId="0" fontId="5" fillId="0" borderId="1" xfId="0" applyFont="1" applyFill="1" applyBorder="1" applyAlignment="1">
      <alignment horizontal="center" vertical="center"/>
    </xf>
    <xf numFmtId="0" fontId="6" fillId="0" borderId="1" xfId="0" applyFont="1" applyBorder="1" applyAlignment="1">
      <alignment horizontal="center"/>
    </xf>
    <xf numFmtId="0" fontId="4" fillId="4" borderId="56"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21" fillId="0" borderId="0" xfId="2" applyFont="1" applyAlignment="1">
      <alignment horizontal="center" vertical="center"/>
    </xf>
    <xf numFmtId="0" fontId="38" fillId="3" borderId="3" xfId="2" applyFont="1" applyFill="1" applyBorder="1" applyAlignment="1">
      <alignment horizontal="center" vertical="center" wrapText="1"/>
    </xf>
    <xf numFmtId="0" fontId="38" fillId="3" borderId="25" xfId="2" applyFont="1" applyFill="1" applyBorder="1" applyAlignment="1">
      <alignment horizontal="center" vertical="center" wrapText="1"/>
    </xf>
    <xf numFmtId="0" fontId="38" fillId="3" borderId="4" xfId="2"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0" fillId="0" borderId="0" xfId="0" applyFont="1" applyBorder="1"/>
    <xf numFmtId="0" fontId="12" fillId="0" borderId="0" xfId="0" applyFont="1" applyBorder="1"/>
    <xf numFmtId="0" fontId="0" fillId="0" borderId="39" xfId="0" applyFont="1" applyBorder="1"/>
    <xf numFmtId="0" fontId="4" fillId="3" borderId="3" xfId="0" applyFont="1" applyFill="1" applyBorder="1" applyAlignment="1">
      <alignment horizontal="center" vertical="top" wrapText="1"/>
    </xf>
    <xf numFmtId="0" fontId="4" fillId="3" borderId="25" xfId="0" applyFont="1" applyFill="1" applyBorder="1" applyAlignment="1">
      <alignment horizontal="center" vertical="top"/>
    </xf>
    <xf numFmtId="0" fontId="4" fillId="3" borderId="4" xfId="0" applyFont="1" applyFill="1" applyBorder="1" applyAlignment="1">
      <alignment horizontal="center" vertical="top"/>
    </xf>
    <xf numFmtId="0" fontId="3" fillId="0" borderId="3" xfId="0" applyFont="1" applyBorder="1" applyAlignment="1">
      <alignment vertical="top" wrapText="1"/>
    </xf>
    <xf numFmtId="0" fontId="3" fillId="0" borderId="25" xfId="0" applyFont="1" applyBorder="1" applyAlignment="1">
      <alignment vertical="top" wrapText="1"/>
    </xf>
    <xf numFmtId="0" fontId="3" fillId="0" borderId="4" xfId="0" applyFont="1" applyBorder="1" applyAlignment="1">
      <alignment vertical="top" wrapText="1"/>
    </xf>
    <xf numFmtId="0" fontId="3" fillId="0" borderId="0" xfId="0" applyFont="1" applyAlignment="1">
      <alignment vertical="center"/>
    </xf>
    <xf numFmtId="0" fontId="0" fillId="0" borderId="39" xfId="0" applyFont="1" applyBorder="1" applyAlignment="1">
      <alignment horizontal="left" vertical="top"/>
    </xf>
    <xf numFmtId="0" fontId="6" fillId="0" borderId="0" xfId="0" applyFont="1" applyFill="1" applyAlignment="1">
      <alignment horizontal="center" vertical="center"/>
    </xf>
    <xf numFmtId="0" fontId="3" fillId="0" borderId="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7" xfId="0" applyFont="1" applyBorder="1" applyAlignment="1">
      <alignment vertical="center"/>
    </xf>
    <xf numFmtId="0" fontId="3" fillId="0" borderId="41" xfId="0" applyFont="1" applyBorder="1" applyAlignment="1">
      <alignment vertical="center"/>
    </xf>
    <xf numFmtId="0" fontId="3" fillId="0" borderId="22" xfId="0" applyFont="1" applyBorder="1" applyAlignment="1">
      <alignment vertical="center"/>
    </xf>
    <xf numFmtId="0" fontId="3" fillId="0" borderId="61" xfId="0" applyFont="1" applyBorder="1" applyAlignment="1">
      <alignment vertical="center"/>
    </xf>
    <xf numFmtId="0" fontId="3" fillId="0" borderId="0" xfId="0" applyFont="1" applyBorder="1" applyAlignment="1">
      <alignment vertical="center"/>
    </xf>
    <xf numFmtId="0" fontId="3" fillId="0" borderId="49" xfId="0" applyFont="1" applyBorder="1" applyAlignment="1">
      <alignment vertical="center"/>
    </xf>
    <xf numFmtId="0" fontId="3" fillId="0" borderId="36" xfId="0" applyFont="1" applyBorder="1" applyAlignment="1">
      <alignment vertical="center"/>
    </xf>
    <xf numFmtId="0" fontId="3" fillId="0" borderId="39" xfId="0" applyFont="1" applyBorder="1" applyAlignment="1">
      <alignment vertical="center"/>
    </xf>
    <xf numFmtId="0" fontId="3" fillId="0" borderId="18" xfId="0" applyFont="1" applyBorder="1" applyAlignment="1">
      <alignment vertical="center"/>
    </xf>
    <xf numFmtId="0" fontId="0" fillId="0" borderId="39" xfId="0" applyFont="1" applyBorder="1" applyAlignment="1">
      <alignment horizontal="left" vertical="top" wrapText="1"/>
    </xf>
    <xf numFmtId="0" fontId="0" fillId="0" borderId="40" xfId="0" applyFont="1" applyBorder="1" applyAlignment="1">
      <alignment horizontal="left" vertical="top" wrapText="1"/>
    </xf>
    <xf numFmtId="0" fontId="4" fillId="0" borderId="0" xfId="0" applyFont="1" applyAlignment="1" applyProtection="1">
      <alignment horizontal="center" wrapText="1"/>
      <protection locked="0"/>
    </xf>
    <xf numFmtId="0" fontId="4" fillId="0" borderId="0" xfId="0" applyFont="1" applyAlignment="1" applyProtection="1">
      <alignment horizontal="center"/>
      <protection locked="0"/>
    </xf>
    <xf numFmtId="0" fontId="4" fillId="0" borderId="0" xfId="0" applyFont="1" applyAlignment="1" applyProtection="1">
      <alignment horizontal="center"/>
    </xf>
    <xf numFmtId="0" fontId="4" fillId="0" borderId="0" xfId="0" applyFont="1" applyAlignment="1" applyProtection="1">
      <alignment horizontal="center" wrapText="1"/>
    </xf>
    <xf numFmtId="0" fontId="4" fillId="3" borderId="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6" fillId="0" borderId="0" xfId="0" applyFont="1" applyFill="1" applyAlignment="1" applyProtection="1">
      <alignment horizontal="center"/>
      <protection locked="0"/>
    </xf>
    <xf numFmtId="0" fontId="3" fillId="3" borderId="53" xfId="0" applyFont="1" applyFill="1" applyBorder="1" applyAlignment="1" applyProtection="1">
      <alignment vertical="top" wrapText="1"/>
      <protection locked="0"/>
    </xf>
    <xf numFmtId="0" fontId="3" fillId="3" borderId="0" xfId="0" applyFont="1" applyFill="1" applyBorder="1" applyAlignment="1" applyProtection="1">
      <alignment vertical="top" wrapText="1"/>
      <protection locked="0"/>
    </xf>
    <xf numFmtId="0" fontId="3" fillId="3" borderId="51" xfId="0" applyFont="1" applyFill="1" applyBorder="1" applyAlignment="1" applyProtection="1">
      <alignment vertical="top" wrapText="1"/>
      <protection locked="0"/>
    </xf>
    <xf numFmtId="0" fontId="3" fillId="3" borderId="55"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3" borderId="57" xfId="0" applyFont="1" applyFill="1" applyBorder="1" applyAlignment="1" applyProtection="1">
      <alignment horizontal="left" vertical="top" wrapText="1"/>
      <protection locked="0"/>
    </xf>
    <xf numFmtId="0" fontId="27" fillId="3" borderId="30" xfId="0" applyFont="1" applyFill="1" applyBorder="1" applyAlignment="1" applyProtection="1">
      <alignment horizontal="left" vertical="top"/>
      <protection locked="0"/>
    </xf>
    <xf numFmtId="0" fontId="27" fillId="3" borderId="31" xfId="0" applyFont="1" applyFill="1" applyBorder="1" applyAlignment="1" applyProtection="1">
      <alignment horizontal="left" vertical="top"/>
      <protection locked="0"/>
    </xf>
    <xf numFmtId="0" fontId="27" fillId="3" borderId="32" xfId="0" applyFont="1" applyFill="1" applyBorder="1" applyAlignment="1" applyProtection="1">
      <alignment horizontal="left" vertical="top"/>
      <protection locked="0"/>
    </xf>
    <xf numFmtId="0" fontId="16" fillId="0" borderId="0" xfId="0" applyFont="1" applyFill="1" applyBorder="1" applyAlignment="1">
      <alignment vertical="center" wrapText="1"/>
    </xf>
    <xf numFmtId="5" fontId="40" fillId="0" borderId="0" xfId="0" applyNumberFormat="1" applyFont="1" applyFill="1" applyBorder="1" applyProtection="1">
      <protection locked="0"/>
    </xf>
    <xf numFmtId="5" fontId="42" fillId="0" borderId="0" xfId="0" applyNumberFormat="1" applyFont="1" applyFill="1" applyBorder="1" applyProtection="1">
      <protection locked="0"/>
    </xf>
    <xf numFmtId="0" fontId="41" fillId="0" borderId="0" xfId="0" applyFont="1" applyFill="1" applyBorder="1" applyAlignment="1" applyProtection="1">
      <alignment wrapText="1"/>
      <protection locked="0"/>
    </xf>
    <xf numFmtId="5" fontId="40" fillId="0" borderId="0" xfId="0" applyNumberFormat="1" applyFont="1" applyFill="1" applyBorder="1" applyAlignment="1" applyProtection="1">
      <alignment horizontal="left"/>
      <protection locked="0"/>
    </xf>
    <xf numFmtId="5" fontId="40" fillId="0" borderId="0" xfId="0" applyNumberFormat="1" applyFont="1" applyFill="1" applyBorder="1" applyAlignment="1" applyProtection="1">
      <alignment horizontal="left" indent="1"/>
      <protection locked="0"/>
    </xf>
    <xf numFmtId="6" fontId="39" fillId="0" borderId="0" xfId="0" applyNumberFormat="1" applyFont="1" applyAlignment="1" applyProtection="1">
      <alignment horizontal="center"/>
      <protection locked="0"/>
    </xf>
    <xf numFmtId="0" fontId="39" fillId="0" borderId="0" xfId="0" applyFont="1" applyAlignment="1" applyProtection="1">
      <alignment horizontal="center"/>
      <protection locked="0"/>
    </xf>
    <xf numFmtId="6" fontId="39" fillId="0" borderId="39" xfId="0" applyNumberFormat="1" applyFont="1" applyBorder="1" applyAlignment="1" applyProtection="1">
      <alignment horizontal="center"/>
      <protection locked="0"/>
    </xf>
    <xf numFmtId="0" fontId="39" fillId="0" borderId="41" xfId="0" applyFont="1" applyBorder="1" applyAlignment="1" applyProtection="1">
      <alignment horizontal="center"/>
      <protection locked="0"/>
    </xf>
    <xf numFmtId="44" fontId="39" fillId="4" borderId="39" xfId="0" applyNumberFormat="1" applyFont="1" applyFill="1" applyBorder="1" applyAlignment="1" applyProtection="1">
      <alignment horizontal="center"/>
      <protection locked="0"/>
    </xf>
    <xf numFmtId="44" fontId="39" fillId="4" borderId="40" xfId="0" applyNumberFormat="1" applyFont="1" applyFill="1" applyBorder="1" applyAlignment="1" applyProtection="1">
      <alignment horizontal="center"/>
      <protection locked="0"/>
    </xf>
    <xf numFmtId="0" fontId="21" fillId="0" borderId="0" xfId="0" applyFont="1" applyFill="1" applyAlignment="1" applyProtection="1">
      <alignment horizontal="center" vertical="center" wrapText="1"/>
      <protection locked="0"/>
    </xf>
    <xf numFmtId="0" fontId="38" fillId="3" borderId="3" xfId="0" applyFont="1" applyFill="1" applyBorder="1" applyAlignment="1" applyProtection="1">
      <alignment horizontal="center" vertical="center" wrapText="1"/>
      <protection locked="0"/>
    </xf>
    <xf numFmtId="0" fontId="38" fillId="3" borderId="25" xfId="0" applyFont="1" applyFill="1" applyBorder="1" applyAlignment="1" applyProtection="1">
      <alignment horizontal="center" vertical="center" wrapText="1"/>
      <protection locked="0"/>
    </xf>
    <xf numFmtId="0" fontId="38" fillId="3" borderId="4" xfId="0" applyFont="1" applyFill="1" applyBorder="1" applyAlignment="1" applyProtection="1">
      <alignment horizontal="center" vertical="center" wrapText="1"/>
      <protection locked="0"/>
    </xf>
    <xf numFmtId="0" fontId="34" fillId="0" borderId="25" xfId="0" applyFont="1" applyBorder="1" applyAlignment="1" applyProtection="1">
      <alignment horizontal="left"/>
      <protection locked="0"/>
    </xf>
    <xf numFmtId="0" fontId="26" fillId="0" borderId="3" xfId="0" applyFont="1" applyFill="1" applyBorder="1" applyAlignment="1" applyProtection="1">
      <alignment horizontal="center"/>
      <protection locked="0"/>
    </xf>
    <xf numFmtId="0" fontId="26" fillId="0" borderId="25" xfId="0" applyFont="1" applyFill="1" applyBorder="1" applyAlignment="1" applyProtection="1">
      <alignment horizontal="center"/>
      <protection locked="0"/>
    </xf>
    <xf numFmtId="0" fontId="26" fillId="0" borderId="4" xfId="0" applyFont="1" applyFill="1" applyBorder="1" applyAlignment="1" applyProtection="1">
      <alignment horizontal="center"/>
      <protection locked="0"/>
    </xf>
    <xf numFmtId="6" fontId="39" fillId="0" borderId="41" xfId="0" applyNumberFormat="1" applyFont="1" applyBorder="1" applyAlignment="1" applyProtection="1">
      <alignment horizontal="center"/>
      <protection locked="0"/>
    </xf>
    <xf numFmtId="44" fontId="39" fillId="0" borderId="40" xfId="0" applyNumberFormat="1" applyFont="1" applyBorder="1" applyAlignment="1" applyProtection="1">
      <alignment horizontal="center"/>
    </xf>
    <xf numFmtId="0" fontId="39" fillId="4" borderId="40" xfId="0" applyFont="1" applyFill="1" applyBorder="1" applyAlignment="1" applyProtection="1">
      <alignment horizontal="center"/>
      <protection locked="0"/>
    </xf>
    <xf numFmtId="0" fontId="39" fillId="0" borderId="39" xfId="0" applyFont="1" applyBorder="1" applyAlignment="1" applyProtection="1">
      <alignment horizontal="center"/>
      <protection locked="0"/>
    </xf>
    <xf numFmtId="44" fontId="39" fillId="0" borderId="40" xfId="5" applyFont="1" applyFill="1" applyBorder="1" applyProtection="1"/>
    <xf numFmtId="0" fontId="6" fillId="0" borderId="0" xfId="0" applyFont="1" applyFill="1" applyAlignment="1">
      <alignment horizontal="center"/>
    </xf>
    <xf numFmtId="0" fontId="12" fillId="0" borderId="46" xfId="0" applyFont="1" applyBorder="1"/>
    <xf numFmtId="0" fontId="46" fillId="0" borderId="0" xfId="2" applyFont="1" applyBorder="1" applyAlignment="1" applyProtection="1">
      <alignment horizontal="left" vertical="center" wrapText="1"/>
      <protection locked="0"/>
    </xf>
    <xf numFmtId="0" fontId="46" fillId="0" borderId="0" xfId="2" applyFont="1" applyBorder="1" applyAlignment="1" applyProtection="1">
      <alignment horizontal="left" vertical="top" wrapText="1"/>
      <protection locked="0"/>
    </xf>
    <xf numFmtId="165" fontId="41" fillId="0" borderId="15" xfId="2" applyNumberFormat="1" applyFont="1" applyBorder="1" applyAlignment="1" applyProtection="1">
      <alignment horizontal="center" vertical="center"/>
      <protection locked="0"/>
    </xf>
    <xf numFmtId="165" fontId="41" fillId="0" borderId="16" xfId="2" applyNumberFormat="1" applyFont="1" applyBorder="1" applyAlignment="1" applyProtection="1">
      <alignment horizontal="center" vertical="center"/>
      <protection locked="0"/>
    </xf>
    <xf numFmtId="165" fontId="41" fillId="0" borderId="11" xfId="2" applyNumberFormat="1" applyFont="1" applyBorder="1" applyAlignment="1" applyProtection="1">
      <alignment horizontal="center" vertical="center"/>
      <protection locked="0"/>
    </xf>
    <xf numFmtId="165" fontId="41" fillId="0" borderId="12" xfId="2" applyNumberFormat="1" applyFont="1" applyBorder="1" applyAlignment="1" applyProtection="1">
      <alignment horizontal="center" vertical="center"/>
      <protection locked="0"/>
    </xf>
    <xf numFmtId="6" fontId="15" fillId="0" borderId="0" xfId="2" applyNumberFormat="1" applyFont="1" applyBorder="1" applyAlignment="1" applyProtection="1">
      <alignment horizontal="right"/>
    </xf>
    <xf numFmtId="0" fontId="46" fillId="0" borderId="0" xfId="2" applyFont="1" applyBorder="1" applyAlignment="1" applyProtection="1">
      <alignment horizontal="left" wrapText="1"/>
      <protection locked="0"/>
    </xf>
    <xf numFmtId="0" fontId="51" fillId="5" borderId="30" xfId="2" applyFont="1" applyFill="1" applyBorder="1" applyAlignment="1" applyProtection="1">
      <alignment horizontal="center"/>
      <protection locked="0"/>
    </xf>
    <xf numFmtId="0" fontId="51" fillId="5" borderId="31" xfId="2" applyFont="1" applyFill="1" applyBorder="1" applyAlignment="1" applyProtection="1">
      <alignment horizontal="center"/>
      <protection locked="0"/>
    </xf>
    <xf numFmtId="0" fontId="51" fillId="5" borderId="32" xfId="2" applyFont="1" applyFill="1" applyBorder="1" applyAlignment="1" applyProtection="1">
      <alignment horizontal="center"/>
      <protection locked="0"/>
    </xf>
    <xf numFmtId="0" fontId="41" fillId="0" borderId="0" xfId="2" applyFont="1" applyFill="1" applyBorder="1" applyAlignment="1" applyProtection="1">
      <alignment horizontal="center"/>
      <protection locked="0"/>
    </xf>
    <xf numFmtId="0" fontId="41" fillId="0" borderId="51" xfId="2" applyFont="1" applyFill="1" applyBorder="1" applyAlignment="1" applyProtection="1">
      <alignment horizontal="center"/>
      <protection locked="0"/>
    </xf>
    <xf numFmtId="165" fontId="50" fillId="5" borderId="19" xfId="2" applyNumberFormat="1" applyFont="1" applyFill="1" applyBorder="1" applyAlignment="1" applyProtection="1">
      <alignment horizontal="center"/>
      <protection locked="0"/>
    </xf>
    <xf numFmtId="165" fontId="50" fillId="5" borderId="20" xfId="2" applyNumberFormat="1" applyFont="1" applyFill="1" applyBorder="1" applyAlignment="1" applyProtection="1">
      <alignment horizontal="center"/>
      <protection locked="0"/>
    </xf>
    <xf numFmtId="0" fontId="44" fillId="4" borderId="1" xfId="2" applyNumberFormat="1" applyFont="1" applyFill="1" applyBorder="1" applyAlignment="1" applyProtection="1">
      <alignment horizontal="right"/>
      <protection locked="0"/>
    </xf>
    <xf numFmtId="10" fontId="44" fillId="0" borderId="1" xfId="2" applyNumberFormat="1" applyFont="1" applyBorder="1" applyAlignment="1" applyProtection="1">
      <alignment horizontal="right"/>
    </xf>
    <xf numFmtId="0" fontId="38" fillId="3" borderId="3" xfId="2" applyFont="1" applyFill="1" applyBorder="1" applyAlignment="1" applyProtection="1">
      <alignment horizontal="center" vertical="center" wrapText="1"/>
      <protection locked="0"/>
    </xf>
    <xf numFmtId="0" fontId="38" fillId="3" borderId="25" xfId="2" applyFont="1" applyFill="1" applyBorder="1" applyAlignment="1" applyProtection="1">
      <alignment horizontal="center" vertical="center" wrapText="1"/>
      <protection locked="0"/>
    </xf>
    <xf numFmtId="0" fontId="38" fillId="3" borderId="4" xfId="2" applyFont="1" applyFill="1" applyBorder="1" applyAlignment="1" applyProtection="1">
      <alignment horizontal="center" vertical="center" wrapText="1"/>
      <protection locked="0"/>
    </xf>
    <xf numFmtId="0" fontId="38" fillId="0" borderId="1" xfId="2" applyFont="1" applyBorder="1" applyAlignment="1" applyProtection="1">
      <alignment horizontal="center" vertical="center"/>
      <protection locked="0"/>
    </xf>
    <xf numFmtId="0" fontId="21" fillId="0" borderId="0" xfId="2" applyFont="1" applyAlignment="1" applyProtection="1">
      <alignment horizontal="center" vertical="center" wrapText="1"/>
      <protection locked="0"/>
    </xf>
    <xf numFmtId="6" fontId="49" fillId="0" borderId="1" xfId="2" applyNumberFormat="1" applyFont="1" applyBorder="1" applyAlignment="1" applyProtection="1">
      <alignment horizontal="right"/>
    </xf>
    <xf numFmtId="44" fontId="34" fillId="0" borderId="1" xfId="2" applyNumberFormat="1" applyFont="1" applyBorder="1" applyAlignment="1" applyProtection="1">
      <alignment horizontal="right"/>
    </xf>
    <xf numFmtId="6" fontId="34" fillId="0" borderId="1" xfId="2" applyNumberFormat="1" applyFont="1" applyBorder="1" applyAlignment="1" applyProtection="1">
      <alignment horizontal="right"/>
    </xf>
    <xf numFmtId="6" fontId="44" fillId="4" borderId="1" xfId="2" applyNumberFormat="1" applyFont="1" applyFill="1" applyBorder="1" applyAlignment="1" applyProtection="1">
      <alignment horizontal="right"/>
      <protection locked="0"/>
    </xf>
    <xf numFmtId="44" fontId="34" fillId="0" borderId="1" xfId="5" applyFont="1" applyBorder="1" applyAlignment="1" applyProtection="1">
      <alignment horizontal="right"/>
    </xf>
    <xf numFmtId="44" fontId="34" fillId="0" borderId="1" xfId="5" applyFont="1" applyBorder="1" applyAlignment="1" applyProtection="1">
      <alignment horizontal="center"/>
    </xf>
    <xf numFmtId="0" fontId="6" fillId="0" borderId="0" xfId="0" applyFont="1" applyAlignment="1" applyProtection="1">
      <alignment horizontal="center"/>
      <protection locked="0"/>
    </xf>
    <xf numFmtId="0" fontId="0" fillId="0" borderId="48"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56"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56" xfId="0" applyBorder="1" applyAlignment="1" applyProtection="1">
      <alignment horizontal="center"/>
      <protection locked="0"/>
    </xf>
    <xf numFmtId="44" fontId="0" fillId="0" borderId="32" xfId="5" applyFont="1" applyBorder="1" applyAlignment="1" applyProtection="1">
      <alignment vertical="center"/>
    </xf>
    <xf numFmtId="44" fontId="0" fillId="0" borderId="51" xfId="5" applyFont="1" applyBorder="1" applyAlignment="1" applyProtection="1">
      <alignment vertical="center"/>
    </xf>
    <xf numFmtId="44" fontId="0" fillId="0" borderId="57" xfId="5" applyFont="1" applyBorder="1" applyAlignment="1" applyProtection="1">
      <alignment vertical="center"/>
    </xf>
    <xf numFmtId="44" fontId="0" fillId="0" borderId="32" xfId="5" applyFont="1" applyBorder="1" applyAlignment="1" applyProtection="1">
      <alignment horizontal="right" vertical="center"/>
    </xf>
    <xf numFmtId="44" fontId="0" fillId="0" borderId="51" xfId="5" applyFont="1" applyBorder="1" applyAlignment="1" applyProtection="1">
      <alignment horizontal="right" vertical="center"/>
    </xf>
    <xf numFmtId="44" fontId="0" fillId="0" borderId="57" xfId="5" applyFont="1" applyBorder="1" applyAlignment="1" applyProtection="1">
      <alignment horizontal="right" vertical="center"/>
    </xf>
    <xf numFmtId="0" fontId="4" fillId="3" borderId="0" xfId="0" applyFont="1" applyFill="1" applyAlignment="1" applyProtection="1">
      <alignment horizontal="center" vertical="center" wrapText="1"/>
      <protection locked="0"/>
    </xf>
    <xf numFmtId="0" fontId="6" fillId="0" borderId="0" xfId="0" applyFont="1" applyAlignment="1" applyProtection="1">
      <alignment horizontal="center" vertical="center"/>
      <protection locked="0"/>
    </xf>
  </cellXfs>
  <cellStyles count="6">
    <cellStyle name="Currency" xfId="5" builtinId="4"/>
    <cellStyle name="Hyperlink" xfId="3" builtinId="8"/>
    <cellStyle name="Normal" xfId="0" builtinId="0"/>
    <cellStyle name="Normal 2" xfId="1"/>
    <cellStyle name="Normal 3" xfId="2"/>
    <cellStyle name="Percent" xfId="4"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9BBB59"/>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26F2945-1C15-4AFB-8B22-2A77DE8B2079}" type="doc">
      <dgm:prSet loTypeId="urn:microsoft.com/office/officeart/2005/8/layout/orgChart1" loCatId="hierarchy" qsTypeId="urn:microsoft.com/office/officeart/2005/8/quickstyle/simple1" qsCatId="simple" csTypeId="urn:microsoft.com/office/officeart/2005/8/colors/colorful4" csCatId="colorful" phldr="1"/>
      <dgm:spPr/>
      <dgm:t>
        <a:bodyPr/>
        <a:lstStyle/>
        <a:p>
          <a:endParaRPr lang="en-US"/>
        </a:p>
      </dgm:t>
    </dgm:pt>
    <dgm:pt modelId="{C3F2D6D4-5036-4F37-AF09-2CA40DA2E632}">
      <dgm:prSet phldrT="[Text]"/>
      <dgm:spPr/>
      <dgm:t>
        <a:bodyPr/>
        <a:lstStyle/>
        <a:p>
          <a:r>
            <a:rPr lang="en-US"/>
            <a:t>(Owner)</a:t>
          </a:r>
        </a:p>
      </dgm:t>
    </dgm:pt>
    <dgm:pt modelId="{A3762CCB-DC72-4853-809F-6DFCC7856DF3}" type="parTrans" cxnId="{7695FA22-ABDE-45E6-9DC1-0C646077634B}">
      <dgm:prSet/>
      <dgm:spPr/>
      <dgm:t>
        <a:bodyPr/>
        <a:lstStyle/>
        <a:p>
          <a:endParaRPr lang="en-US"/>
        </a:p>
      </dgm:t>
    </dgm:pt>
    <dgm:pt modelId="{AEB8FBFE-04A2-44EF-9C00-F649D7059C3C}" type="sibTrans" cxnId="{7695FA22-ABDE-45E6-9DC1-0C646077634B}">
      <dgm:prSet/>
      <dgm:spPr/>
      <dgm:t>
        <a:bodyPr/>
        <a:lstStyle/>
        <a:p>
          <a:endParaRPr lang="en-US"/>
        </a:p>
      </dgm:t>
    </dgm:pt>
    <dgm:pt modelId="{D5671916-BF8D-4399-8F90-BE90BF918893}" type="asst">
      <dgm:prSet phldrT="[Text]" phldr="1"/>
      <dgm:spPr/>
      <dgm:t>
        <a:bodyPr/>
        <a:lstStyle/>
        <a:p>
          <a:endParaRPr lang="en-US"/>
        </a:p>
      </dgm:t>
    </dgm:pt>
    <dgm:pt modelId="{4970889E-AAA7-4EF0-9FA0-813773198563}" type="parTrans" cxnId="{84AAF438-C85B-40D3-901E-B6DCE19CAA27}">
      <dgm:prSet/>
      <dgm:spPr/>
      <dgm:t>
        <a:bodyPr/>
        <a:lstStyle/>
        <a:p>
          <a:endParaRPr lang="en-US"/>
        </a:p>
      </dgm:t>
    </dgm:pt>
    <dgm:pt modelId="{20EAAFE8-3B4E-4206-AE41-FA5A80AC87F5}" type="sibTrans" cxnId="{84AAF438-C85B-40D3-901E-B6DCE19CAA27}">
      <dgm:prSet/>
      <dgm:spPr/>
      <dgm:t>
        <a:bodyPr/>
        <a:lstStyle/>
        <a:p>
          <a:endParaRPr lang="en-US"/>
        </a:p>
      </dgm:t>
    </dgm:pt>
    <dgm:pt modelId="{B08BCAD4-FE6D-4FCA-9AA4-359F7A46E7FC}">
      <dgm:prSet phldrT="[Text]" phldr="1"/>
      <dgm:spPr/>
      <dgm:t>
        <a:bodyPr/>
        <a:lstStyle/>
        <a:p>
          <a:endParaRPr lang="en-US"/>
        </a:p>
      </dgm:t>
    </dgm:pt>
    <dgm:pt modelId="{D8EAF074-C406-40CE-9D49-7562057F7541}" type="parTrans" cxnId="{E1520A83-7E34-4A33-9318-BB1F56085901}">
      <dgm:prSet/>
      <dgm:spPr/>
      <dgm:t>
        <a:bodyPr/>
        <a:lstStyle/>
        <a:p>
          <a:endParaRPr lang="en-US"/>
        </a:p>
      </dgm:t>
    </dgm:pt>
    <dgm:pt modelId="{4CFEDF8D-F36F-4D9F-B1E9-E8B6243B39D7}" type="sibTrans" cxnId="{E1520A83-7E34-4A33-9318-BB1F56085901}">
      <dgm:prSet/>
      <dgm:spPr/>
      <dgm:t>
        <a:bodyPr/>
        <a:lstStyle/>
        <a:p>
          <a:endParaRPr lang="en-US"/>
        </a:p>
      </dgm:t>
    </dgm:pt>
    <dgm:pt modelId="{05316057-8E00-4FC2-9CFB-4C451E5B51A6}">
      <dgm:prSet phldrT="[Text]" phldr="1"/>
      <dgm:spPr/>
      <dgm:t>
        <a:bodyPr/>
        <a:lstStyle/>
        <a:p>
          <a:endParaRPr lang="en-US"/>
        </a:p>
      </dgm:t>
    </dgm:pt>
    <dgm:pt modelId="{085F97BC-AC5F-475A-BCAB-8BD360D7B3C7}" type="parTrans" cxnId="{F9382622-E03F-4DA4-95F3-2C2ED4CCA5AD}">
      <dgm:prSet/>
      <dgm:spPr/>
      <dgm:t>
        <a:bodyPr/>
        <a:lstStyle/>
        <a:p>
          <a:endParaRPr lang="en-US"/>
        </a:p>
      </dgm:t>
    </dgm:pt>
    <dgm:pt modelId="{5C3281EA-CD24-4527-9000-3651239E5AFA}" type="sibTrans" cxnId="{F9382622-E03F-4DA4-95F3-2C2ED4CCA5AD}">
      <dgm:prSet/>
      <dgm:spPr/>
      <dgm:t>
        <a:bodyPr/>
        <a:lstStyle/>
        <a:p>
          <a:endParaRPr lang="en-US"/>
        </a:p>
      </dgm:t>
    </dgm:pt>
    <dgm:pt modelId="{4549B1ED-1E34-484E-B0DF-C97E0AA5F29C}">
      <dgm:prSet phldrT="[Text]" phldr="1"/>
      <dgm:spPr/>
      <dgm:t>
        <a:bodyPr/>
        <a:lstStyle/>
        <a:p>
          <a:endParaRPr lang="en-US"/>
        </a:p>
      </dgm:t>
    </dgm:pt>
    <dgm:pt modelId="{82CFA876-B165-4B02-A179-8C65EF8D6748}" type="parTrans" cxnId="{223D948F-3671-4A65-B8EB-7B6BBCCA5F2F}">
      <dgm:prSet/>
      <dgm:spPr/>
      <dgm:t>
        <a:bodyPr/>
        <a:lstStyle/>
        <a:p>
          <a:endParaRPr lang="en-US"/>
        </a:p>
      </dgm:t>
    </dgm:pt>
    <dgm:pt modelId="{F422068D-E2DF-4DD7-A0AC-8B70A4A9DDCB}" type="sibTrans" cxnId="{223D948F-3671-4A65-B8EB-7B6BBCCA5F2F}">
      <dgm:prSet/>
      <dgm:spPr/>
      <dgm:t>
        <a:bodyPr/>
        <a:lstStyle/>
        <a:p>
          <a:endParaRPr lang="en-US"/>
        </a:p>
      </dgm:t>
    </dgm:pt>
    <dgm:pt modelId="{D397F5DA-9780-48CA-8525-5E429C192ED3}">
      <dgm:prSet/>
      <dgm:spPr/>
      <dgm:t>
        <a:bodyPr/>
        <a:lstStyle/>
        <a:p>
          <a:endParaRPr lang="en-US"/>
        </a:p>
      </dgm:t>
    </dgm:pt>
    <dgm:pt modelId="{13B71FA2-51D8-423E-9392-26E555E76A73}" type="parTrans" cxnId="{8023DDA1-327F-4F29-917E-FB8499A60F00}">
      <dgm:prSet/>
      <dgm:spPr/>
      <dgm:t>
        <a:bodyPr/>
        <a:lstStyle/>
        <a:p>
          <a:endParaRPr lang="en-US"/>
        </a:p>
      </dgm:t>
    </dgm:pt>
    <dgm:pt modelId="{83BAD5AE-9523-46B4-9809-537AF988D8F5}" type="sibTrans" cxnId="{8023DDA1-327F-4F29-917E-FB8499A60F00}">
      <dgm:prSet/>
      <dgm:spPr/>
      <dgm:t>
        <a:bodyPr/>
        <a:lstStyle/>
        <a:p>
          <a:endParaRPr lang="en-US"/>
        </a:p>
      </dgm:t>
    </dgm:pt>
    <dgm:pt modelId="{0D48A697-DF82-4EAA-9090-EB63C8E219E0}">
      <dgm:prSet/>
      <dgm:spPr/>
      <dgm:t>
        <a:bodyPr/>
        <a:lstStyle/>
        <a:p>
          <a:endParaRPr lang="en-US"/>
        </a:p>
      </dgm:t>
    </dgm:pt>
    <dgm:pt modelId="{C507FA95-5436-4934-A2A5-427F2DE80140}" type="parTrans" cxnId="{8416517A-F0A9-4CE7-B556-422C44C9A9A2}">
      <dgm:prSet/>
      <dgm:spPr/>
      <dgm:t>
        <a:bodyPr/>
        <a:lstStyle/>
        <a:p>
          <a:endParaRPr lang="en-US"/>
        </a:p>
      </dgm:t>
    </dgm:pt>
    <dgm:pt modelId="{A319C1C9-3543-4E24-A9E0-8E4443BDCE5B}" type="sibTrans" cxnId="{8416517A-F0A9-4CE7-B556-422C44C9A9A2}">
      <dgm:prSet/>
      <dgm:spPr/>
      <dgm:t>
        <a:bodyPr/>
        <a:lstStyle/>
        <a:p>
          <a:endParaRPr lang="en-US"/>
        </a:p>
      </dgm:t>
    </dgm:pt>
    <dgm:pt modelId="{3770F09B-7237-4C81-A285-AA2597502196}">
      <dgm:prSet/>
      <dgm:spPr/>
      <dgm:t>
        <a:bodyPr/>
        <a:lstStyle/>
        <a:p>
          <a:endParaRPr lang="en-US"/>
        </a:p>
      </dgm:t>
    </dgm:pt>
    <dgm:pt modelId="{5FF207C3-206F-4DFE-A5CC-8C53178E078A}" type="parTrans" cxnId="{B25E3FEB-B173-478D-BB23-AE83F4027307}">
      <dgm:prSet/>
      <dgm:spPr/>
      <dgm:t>
        <a:bodyPr/>
        <a:lstStyle/>
        <a:p>
          <a:endParaRPr lang="en-US"/>
        </a:p>
      </dgm:t>
    </dgm:pt>
    <dgm:pt modelId="{427FAA5A-1C15-4556-99BA-2C482CFD0981}" type="sibTrans" cxnId="{B25E3FEB-B173-478D-BB23-AE83F4027307}">
      <dgm:prSet/>
      <dgm:spPr/>
      <dgm:t>
        <a:bodyPr/>
        <a:lstStyle/>
        <a:p>
          <a:endParaRPr lang="en-US"/>
        </a:p>
      </dgm:t>
    </dgm:pt>
    <dgm:pt modelId="{C5BAB91E-1D84-4738-B8EA-932F7E2B4C11}">
      <dgm:prSet/>
      <dgm:spPr/>
      <dgm:t>
        <a:bodyPr/>
        <a:lstStyle/>
        <a:p>
          <a:endParaRPr lang="en-US"/>
        </a:p>
      </dgm:t>
    </dgm:pt>
    <dgm:pt modelId="{08DA8D55-0857-4A9F-9D95-237D1DC493B5}" type="parTrans" cxnId="{1C5E9754-1864-411D-8530-CC8D243E9F84}">
      <dgm:prSet/>
      <dgm:spPr/>
      <dgm:t>
        <a:bodyPr/>
        <a:lstStyle/>
        <a:p>
          <a:endParaRPr lang="en-US"/>
        </a:p>
      </dgm:t>
    </dgm:pt>
    <dgm:pt modelId="{1735E867-D54E-4835-8E04-8FC471EFAC46}" type="sibTrans" cxnId="{1C5E9754-1864-411D-8530-CC8D243E9F84}">
      <dgm:prSet/>
      <dgm:spPr/>
      <dgm:t>
        <a:bodyPr/>
        <a:lstStyle/>
        <a:p>
          <a:endParaRPr lang="en-US"/>
        </a:p>
      </dgm:t>
    </dgm:pt>
    <dgm:pt modelId="{24E23F60-F5A5-4043-8068-9750648C41D4}">
      <dgm:prSet/>
      <dgm:spPr/>
      <dgm:t>
        <a:bodyPr/>
        <a:lstStyle/>
        <a:p>
          <a:endParaRPr lang="en-US"/>
        </a:p>
      </dgm:t>
    </dgm:pt>
    <dgm:pt modelId="{9378C887-9820-4CC8-9837-B5643DB80C04}" type="parTrans" cxnId="{5D325A46-25F4-424E-BFD2-8741DFA1A69D}">
      <dgm:prSet/>
      <dgm:spPr/>
      <dgm:t>
        <a:bodyPr/>
        <a:lstStyle/>
        <a:p>
          <a:endParaRPr lang="en-US"/>
        </a:p>
      </dgm:t>
    </dgm:pt>
    <dgm:pt modelId="{24F92D1A-5802-470F-B3D3-736805AD4651}" type="sibTrans" cxnId="{5D325A46-25F4-424E-BFD2-8741DFA1A69D}">
      <dgm:prSet/>
      <dgm:spPr/>
      <dgm:t>
        <a:bodyPr/>
        <a:lstStyle/>
        <a:p>
          <a:endParaRPr lang="en-US"/>
        </a:p>
      </dgm:t>
    </dgm:pt>
    <dgm:pt modelId="{8A03028A-6772-4C9F-9B86-DA1A7F7C08C1}">
      <dgm:prSet/>
      <dgm:spPr/>
      <dgm:t>
        <a:bodyPr/>
        <a:lstStyle/>
        <a:p>
          <a:endParaRPr lang="en-US"/>
        </a:p>
      </dgm:t>
    </dgm:pt>
    <dgm:pt modelId="{B352ECFF-5DC1-44EC-887D-38D1261BDC93}" type="parTrans" cxnId="{E57A1346-9CF2-4036-ADDE-1EFD03243ED4}">
      <dgm:prSet/>
      <dgm:spPr/>
      <dgm:t>
        <a:bodyPr/>
        <a:lstStyle/>
        <a:p>
          <a:endParaRPr lang="en-US"/>
        </a:p>
      </dgm:t>
    </dgm:pt>
    <dgm:pt modelId="{916E4F4E-94EE-4127-A5C8-8096155D9B2B}" type="sibTrans" cxnId="{E57A1346-9CF2-4036-ADDE-1EFD03243ED4}">
      <dgm:prSet/>
      <dgm:spPr/>
      <dgm:t>
        <a:bodyPr/>
        <a:lstStyle/>
        <a:p>
          <a:endParaRPr lang="en-US"/>
        </a:p>
      </dgm:t>
    </dgm:pt>
    <dgm:pt modelId="{98063194-78B8-44F6-99BF-B812A40D16EF}">
      <dgm:prSet/>
      <dgm:spPr/>
      <dgm:t>
        <a:bodyPr/>
        <a:lstStyle/>
        <a:p>
          <a:endParaRPr lang="en-US"/>
        </a:p>
      </dgm:t>
    </dgm:pt>
    <dgm:pt modelId="{7F190729-3C96-4739-A43C-7DDBF97BB893}" type="parTrans" cxnId="{A9521971-D238-46DE-BBEC-99349BA76FA5}">
      <dgm:prSet/>
      <dgm:spPr/>
      <dgm:t>
        <a:bodyPr/>
        <a:lstStyle/>
        <a:p>
          <a:endParaRPr lang="en-US"/>
        </a:p>
      </dgm:t>
    </dgm:pt>
    <dgm:pt modelId="{3D15098E-6AE3-4F6D-B5F2-2423C7B63F15}" type="sibTrans" cxnId="{A9521971-D238-46DE-BBEC-99349BA76FA5}">
      <dgm:prSet/>
      <dgm:spPr/>
      <dgm:t>
        <a:bodyPr/>
        <a:lstStyle/>
        <a:p>
          <a:endParaRPr lang="en-US"/>
        </a:p>
      </dgm:t>
    </dgm:pt>
    <dgm:pt modelId="{786637C1-A6B9-4C73-AB34-BE93680E2BDD}">
      <dgm:prSet/>
      <dgm:spPr/>
      <dgm:t>
        <a:bodyPr/>
        <a:lstStyle/>
        <a:p>
          <a:endParaRPr lang="en-US"/>
        </a:p>
      </dgm:t>
    </dgm:pt>
    <dgm:pt modelId="{AFA10ADD-83BE-449E-AEF1-3C45B15D692A}" type="parTrans" cxnId="{F2795995-E819-4EFC-9FCD-9451B3A0EF72}">
      <dgm:prSet/>
      <dgm:spPr/>
      <dgm:t>
        <a:bodyPr/>
        <a:lstStyle/>
        <a:p>
          <a:endParaRPr lang="en-US"/>
        </a:p>
      </dgm:t>
    </dgm:pt>
    <dgm:pt modelId="{657FFDBA-D496-4121-9B83-31D0ACDD30D0}" type="sibTrans" cxnId="{F2795995-E819-4EFC-9FCD-9451B3A0EF72}">
      <dgm:prSet/>
      <dgm:spPr/>
      <dgm:t>
        <a:bodyPr/>
        <a:lstStyle/>
        <a:p>
          <a:endParaRPr lang="en-US"/>
        </a:p>
      </dgm:t>
    </dgm:pt>
    <dgm:pt modelId="{B3C0C7CC-8122-4DF4-A465-4F8F6D967C57}">
      <dgm:prSet/>
      <dgm:spPr/>
      <dgm:t>
        <a:bodyPr/>
        <a:lstStyle/>
        <a:p>
          <a:endParaRPr lang="en-US"/>
        </a:p>
      </dgm:t>
    </dgm:pt>
    <dgm:pt modelId="{3994FF17-54BD-41BD-846D-01BA2DBB5480}" type="parTrans" cxnId="{9DBAD5CE-4E96-4A4D-9D43-FE078DEE1BDF}">
      <dgm:prSet/>
      <dgm:spPr/>
      <dgm:t>
        <a:bodyPr/>
        <a:lstStyle/>
        <a:p>
          <a:endParaRPr lang="en-US"/>
        </a:p>
      </dgm:t>
    </dgm:pt>
    <dgm:pt modelId="{9D0C0168-9F01-482B-8218-EFB10E9EF7F7}" type="sibTrans" cxnId="{9DBAD5CE-4E96-4A4D-9D43-FE078DEE1BDF}">
      <dgm:prSet/>
      <dgm:spPr/>
      <dgm:t>
        <a:bodyPr/>
        <a:lstStyle/>
        <a:p>
          <a:endParaRPr lang="en-US"/>
        </a:p>
      </dgm:t>
    </dgm:pt>
    <dgm:pt modelId="{F38D191D-F464-453E-93A5-BB9D248837E0}" type="asst">
      <dgm:prSet phldrT="[Text]"/>
      <dgm:spPr/>
      <dgm:t>
        <a:bodyPr/>
        <a:lstStyle/>
        <a:p>
          <a:r>
            <a:rPr lang="en-US"/>
            <a:t>[Text]</a:t>
          </a:r>
        </a:p>
      </dgm:t>
    </dgm:pt>
    <dgm:pt modelId="{BFD251F0-1CC0-4CE0-B754-A42CE13583FE}" type="parTrans" cxnId="{239ACC8F-9A10-48CE-B0E9-8FE433ADD6DD}">
      <dgm:prSet/>
      <dgm:spPr/>
      <dgm:t>
        <a:bodyPr/>
        <a:lstStyle/>
        <a:p>
          <a:endParaRPr lang="en-US"/>
        </a:p>
      </dgm:t>
    </dgm:pt>
    <dgm:pt modelId="{627CD761-8A03-4162-9F77-FDFA51CD7671}" type="sibTrans" cxnId="{239ACC8F-9A10-48CE-B0E9-8FE433ADD6DD}">
      <dgm:prSet/>
      <dgm:spPr/>
      <dgm:t>
        <a:bodyPr/>
        <a:lstStyle/>
        <a:p>
          <a:endParaRPr lang="en-US"/>
        </a:p>
      </dgm:t>
    </dgm:pt>
    <dgm:pt modelId="{E8BD43FC-C500-43BA-B10E-A5706CE5FCD3}" type="pres">
      <dgm:prSet presAssocID="{A26F2945-1C15-4AFB-8B22-2A77DE8B2079}" presName="hierChild1" presStyleCnt="0">
        <dgm:presLayoutVars>
          <dgm:orgChart val="1"/>
          <dgm:chPref val="1"/>
          <dgm:dir/>
          <dgm:animOne val="branch"/>
          <dgm:animLvl val="lvl"/>
          <dgm:resizeHandles/>
        </dgm:presLayoutVars>
      </dgm:prSet>
      <dgm:spPr/>
      <dgm:t>
        <a:bodyPr/>
        <a:lstStyle/>
        <a:p>
          <a:endParaRPr lang="en-US"/>
        </a:p>
      </dgm:t>
    </dgm:pt>
    <dgm:pt modelId="{BEA2819A-488E-4127-9EA3-309867840632}" type="pres">
      <dgm:prSet presAssocID="{C3F2D6D4-5036-4F37-AF09-2CA40DA2E632}" presName="hierRoot1" presStyleCnt="0">
        <dgm:presLayoutVars>
          <dgm:hierBranch val="init"/>
        </dgm:presLayoutVars>
      </dgm:prSet>
      <dgm:spPr/>
    </dgm:pt>
    <dgm:pt modelId="{501201A9-6021-4606-8342-59592018730A}" type="pres">
      <dgm:prSet presAssocID="{C3F2D6D4-5036-4F37-AF09-2CA40DA2E632}" presName="rootComposite1" presStyleCnt="0"/>
      <dgm:spPr/>
    </dgm:pt>
    <dgm:pt modelId="{B7495E8A-0CBB-4AF4-AD1D-60FDC9EC0BF2}" type="pres">
      <dgm:prSet presAssocID="{C3F2D6D4-5036-4F37-AF09-2CA40DA2E632}" presName="rootText1" presStyleLbl="node0" presStyleIdx="0" presStyleCnt="1">
        <dgm:presLayoutVars>
          <dgm:chPref val="3"/>
        </dgm:presLayoutVars>
      </dgm:prSet>
      <dgm:spPr/>
      <dgm:t>
        <a:bodyPr/>
        <a:lstStyle/>
        <a:p>
          <a:endParaRPr lang="en-US"/>
        </a:p>
      </dgm:t>
    </dgm:pt>
    <dgm:pt modelId="{FD954639-775B-46F3-A661-119305576699}" type="pres">
      <dgm:prSet presAssocID="{C3F2D6D4-5036-4F37-AF09-2CA40DA2E632}" presName="rootConnector1" presStyleLbl="node1" presStyleIdx="0" presStyleCnt="0"/>
      <dgm:spPr/>
      <dgm:t>
        <a:bodyPr/>
        <a:lstStyle/>
        <a:p>
          <a:endParaRPr lang="en-US"/>
        </a:p>
      </dgm:t>
    </dgm:pt>
    <dgm:pt modelId="{322E1DA8-261F-4AAC-B92C-143908AF5E62}" type="pres">
      <dgm:prSet presAssocID="{C3F2D6D4-5036-4F37-AF09-2CA40DA2E632}" presName="hierChild2" presStyleCnt="0"/>
      <dgm:spPr/>
    </dgm:pt>
    <dgm:pt modelId="{3668E93B-3141-41BF-A9C1-12677F0CC30D}" type="pres">
      <dgm:prSet presAssocID="{D8EAF074-C406-40CE-9D49-7562057F7541}" presName="Name37" presStyleLbl="parChTrans1D2" presStyleIdx="0" presStyleCnt="5"/>
      <dgm:spPr/>
      <dgm:t>
        <a:bodyPr/>
        <a:lstStyle/>
        <a:p>
          <a:endParaRPr lang="en-US"/>
        </a:p>
      </dgm:t>
    </dgm:pt>
    <dgm:pt modelId="{ACC0E507-BE71-4D5B-BD05-917C1DC04C81}" type="pres">
      <dgm:prSet presAssocID="{B08BCAD4-FE6D-4FCA-9AA4-359F7A46E7FC}" presName="hierRoot2" presStyleCnt="0">
        <dgm:presLayoutVars>
          <dgm:hierBranch val="init"/>
        </dgm:presLayoutVars>
      </dgm:prSet>
      <dgm:spPr/>
    </dgm:pt>
    <dgm:pt modelId="{34848370-D0DA-43C9-BBD8-4E0A96F3F978}" type="pres">
      <dgm:prSet presAssocID="{B08BCAD4-FE6D-4FCA-9AA4-359F7A46E7FC}" presName="rootComposite" presStyleCnt="0"/>
      <dgm:spPr/>
    </dgm:pt>
    <dgm:pt modelId="{BA33EECF-587F-47AA-9509-C537B7551D28}" type="pres">
      <dgm:prSet presAssocID="{B08BCAD4-FE6D-4FCA-9AA4-359F7A46E7FC}" presName="rootText" presStyleLbl="node2" presStyleIdx="0" presStyleCnt="3">
        <dgm:presLayoutVars>
          <dgm:chPref val="3"/>
        </dgm:presLayoutVars>
      </dgm:prSet>
      <dgm:spPr/>
      <dgm:t>
        <a:bodyPr/>
        <a:lstStyle/>
        <a:p>
          <a:endParaRPr lang="en-US"/>
        </a:p>
      </dgm:t>
    </dgm:pt>
    <dgm:pt modelId="{C2A0FED4-B040-4E97-8F9D-A7A3E8374BE1}" type="pres">
      <dgm:prSet presAssocID="{B08BCAD4-FE6D-4FCA-9AA4-359F7A46E7FC}" presName="rootConnector" presStyleLbl="node2" presStyleIdx="0" presStyleCnt="3"/>
      <dgm:spPr/>
      <dgm:t>
        <a:bodyPr/>
        <a:lstStyle/>
        <a:p>
          <a:endParaRPr lang="en-US"/>
        </a:p>
      </dgm:t>
    </dgm:pt>
    <dgm:pt modelId="{35AF8053-5828-4F2F-B4FC-C89946E9DD25}" type="pres">
      <dgm:prSet presAssocID="{B08BCAD4-FE6D-4FCA-9AA4-359F7A46E7FC}" presName="hierChild4" presStyleCnt="0"/>
      <dgm:spPr/>
    </dgm:pt>
    <dgm:pt modelId="{B5BEA8D6-8814-4000-BDE5-61FA255F07DF}" type="pres">
      <dgm:prSet presAssocID="{13B71FA2-51D8-423E-9392-26E555E76A73}" presName="Name37" presStyleLbl="parChTrans1D3" presStyleIdx="0" presStyleCnt="9"/>
      <dgm:spPr/>
      <dgm:t>
        <a:bodyPr/>
        <a:lstStyle/>
        <a:p>
          <a:endParaRPr lang="en-US"/>
        </a:p>
      </dgm:t>
    </dgm:pt>
    <dgm:pt modelId="{F87EBD2E-D74A-4D4E-B18C-2D9410DB7BF4}" type="pres">
      <dgm:prSet presAssocID="{D397F5DA-9780-48CA-8525-5E429C192ED3}" presName="hierRoot2" presStyleCnt="0">
        <dgm:presLayoutVars>
          <dgm:hierBranch val="init"/>
        </dgm:presLayoutVars>
      </dgm:prSet>
      <dgm:spPr/>
    </dgm:pt>
    <dgm:pt modelId="{E5521772-8B7A-4935-8086-D130513F89C0}" type="pres">
      <dgm:prSet presAssocID="{D397F5DA-9780-48CA-8525-5E429C192ED3}" presName="rootComposite" presStyleCnt="0"/>
      <dgm:spPr/>
    </dgm:pt>
    <dgm:pt modelId="{F227B90C-3C26-450A-B0E2-0B26D77DD74A}" type="pres">
      <dgm:prSet presAssocID="{D397F5DA-9780-48CA-8525-5E429C192ED3}" presName="rootText" presStyleLbl="node3" presStyleIdx="0" presStyleCnt="9">
        <dgm:presLayoutVars>
          <dgm:chPref val="3"/>
        </dgm:presLayoutVars>
      </dgm:prSet>
      <dgm:spPr/>
      <dgm:t>
        <a:bodyPr/>
        <a:lstStyle/>
        <a:p>
          <a:endParaRPr lang="en-US"/>
        </a:p>
      </dgm:t>
    </dgm:pt>
    <dgm:pt modelId="{FFF256F1-6E86-4EFD-A2D7-95FEE80D3442}" type="pres">
      <dgm:prSet presAssocID="{D397F5DA-9780-48CA-8525-5E429C192ED3}" presName="rootConnector" presStyleLbl="node3" presStyleIdx="0" presStyleCnt="9"/>
      <dgm:spPr/>
      <dgm:t>
        <a:bodyPr/>
        <a:lstStyle/>
        <a:p>
          <a:endParaRPr lang="en-US"/>
        </a:p>
      </dgm:t>
    </dgm:pt>
    <dgm:pt modelId="{6529B3FF-D7B4-4AC2-90A7-4B797C4405C6}" type="pres">
      <dgm:prSet presAssocID="{D397F5DA-9780-48CA-8525-5E429C192ED3}" presName="hierChild4" presStyleCnt="0"/>
      <dgm:spPr/>
    </dgm:pt>
    <dgm:pt modelId="{66713F94-5A77-4B8A-AB5C-885B300FA690}" type="pres">
      <dgm:prSet presAssocID="{D397F5DA-9780-48CA-8525-5E429C192ED3}" presName="hierChild5" presStyleCnt="0"/>
      <dgm:spPr/>
    </dgm:pt>
    <dgm:pt modelId="{DE456820-1A81-4D62-BB3A-DE1438F7E3B6}" type="pres">
      <dgm:prSet presAssocID="{C507FA95-5436-4934-A2A5-427F2DE80140}" presName="Name37" presStyleLbl="parChTrans1D3" presStyleIdx="1" presStyleCnt="9"/>
      <dgm:spPr/>
      <dgm:t>
        <a:bodyPr/>
        <a:lstStyle/>
        <a:p>
          <a:endParaRPr lang="en-US"/>
        </a:p>
      </dgm:t>
    </dgm:pt>
    <dgm:pt modelId="{B7C64DD8-545C-4F93-A6E2-2EBEA6F87860}" type="pres">
      <dgm:prSet presAssocID="{0D48A697-DF82-4EAA-9090-EB63C8E219E0}" presName="hierRoot2" presStyleCnt="0">
        <dgm:presLayoutVars>
          <dgm:hierBranch val="init"/>
        </dgm:presLayoutVars>
      </dgm:prSet>
      <dgm:spPr/>
    </dgm:pt>
    <dgm:pt modelId="{B1D21BA0-4073-4270-A584-1BE3C777D11D}" type="pres">
      <dgm:prSet presAssocID="{0D48A697-DF82-4EAA-9090-EB63C8E219E0}" presName="rootComposite" presStyleCnt="0"/>
      <dgm:spPr/>
    </dgm:pt>
    <dgm:pt modelId="{AFE945F3-0669-42A6-BB45-D0FABAB22E1E}" type="pres">
      <dgm:prSet presAssocID="{0D48A697-DF82-4EAA-9090-EB63C8E219E0}" presName="rootText" presStyleLbl="node3" presStyleIdx="1" presStyleCnt="9">
        <dgm:presLayoutVars>
          <dgm:chPref val="3"/>
        </dgm:presLayoutVars>
      </dgm:prSet>
      <dgm:spPr/>
      <dgm:t>
        <a:bodyPr/>
        <a:lstStyle/>
        <a:p>
          <a:endParaRPr lang="en-US"/>
        </a:p>
      </dgm:t>
    </dgm:pt>
    <dgm:pt modelId="{14F6C213-25A9-4BCF-ACD5-F8ADCBC1F5CC}" type="pres">
      <dgm:prSet presAssocID="{0D48A697-DF82-4EAA-9090-EB63C8E219E0}" presName="rootConnector" presStyleLbl="node3" presStyleIdx="1" presStyleCnt="9"/>
      <dgm:spPr/>
      <dgm:t>
        <a:bodyPr/>
        <a:lstStyle/>
        <a:p>
          <a:endParaRPr lang="en-US"/>
        </a:p>
      </dgm:t>
    </dgm:pt>
    <dgm:pt modelId="{92115157-AF13-48B1-8F75-DEE7A063D235}" type="pres">
      <dgm:prSet presAssocID="{0D48A697-DF82-4EAA-9090-EB63C8E219E0}" presName="hierChild4" presStyleCnt="0"/>
      <dgm:spPr/>
    </dgm:pt>
    <dgm:pt modelId="{AB2ADF66-BF5D-44F4-BCB9-08A4D6F7C0BC}" type="pres">
      <dgm:prSet presAssocID="{0D48A697-DF82-4EAA-9090-EB63C8E219E0}" presName="hierChild5" presStyleCnt="0"/>
      <dgm:spPr/>
    </dgm:pt>
    <dgm:pt modelId="{AACED1B8-8C26-452B-B5E6-09EA8A3C9C94}" type="pres">
      <dgm:prSet presAssocID="{5FF207C3-206F-4DFE-A5CC-8C53178E078A}" presName="Name37" presStyleLbl="parChTrans1D3" presStyleIdx="2" presStyleCnt="9"/>
      <dgm:spPr/>
      <dgm:t>
        <a:bodyPr/>
        <a:lstStyle/>
        <a:p>
          <a:endParaRPr lang="en-US"/>
        </a:p>
      </dgm:t>
    </dgm:pt>
    <dgm:pt modelId="{EAA957EF-5FB0-4E18-B3A6-21CD9130ED8A}" type="pres">
      <dgm:prSet presAssocID="{3770F09B-7237-4C81-A285-AA2597502196}" presName="hierRoot2" presStyleCnt="0">
        <dgm:presLayoutVars>
          <dgm:hierBranch val="init"/>
        </dgm:presLayoutVars>
      </dgm:prSet>
      <dgm:spPr/>
    </dgm:pt>
    <dgm:pt modelId="{48BFFE30-31DD-441D-BB43-10FD54BE7C02}" type="pres">
      <dgm:prSet presAssocID="{3770F09B-7237-4C81-A285-AA2597502196}" presName="rootComposite" presStyleCnt="0"/>
      <dgm:spPr/>
    </dgm:pt>
    <dgm:pt modelId="{ADA577BD-5973-401A-9E25-195828C6FC18}" type="pres">
      <dgm:prSet presAssocID="{3770F09B-7237-4C81-A285-AA2597502196}" presName="rootText" presStyleLbl="node3" presStyleIdx="2" presStyleCnt="9">
        <dgm:presLayoutVars>
          <dgm:chPref val="3"/>
        </dgm:presLayoutVars>
      </dgm:prSet>
      <dgm:spPr/>
      <dgm:t>
        <a:bodyPr/>
        <a:lstStyle/>
        <a:p>
          <a:endParaRPr lang="en-US"/>
        </a:p>
      </dgm:t>
    </dgm:pt>
    <dgm:pt modelId="{0D5DDE9D-4EA7-489D-9314-29BC6336AB49}" type="pres">
      <dgm:prSet presAssocID="{3770F09B-7237-4C81-A285-AA2597502196}" presName="rootConnector" presStyleLbl="node3" presStyleIdx="2" presStyleCnt="9"/>
      <dgm:spPr/>
      <dgm:t>
        <a:bodyPr/>
        <a:lstStyle/>
        <a:p>
          <a:endParaRPr lang="en-US"/>
        </a:p>
      </dgm:t>
    </dgm:pt>
    <dgm:pt modelId="{454414EB-355A-4D5A-A935-99DCF707ED2E}" type="pres">
      <dgm:prSet presAssocID="{3770F09B-7237-4C81-A285-AA2597502196}" presName="hierChild4" presStyleCnt="0"/>
      <dgm:spPr/>
    </dgm:pt>
    <dgm:pt modelId="{CCA06958-2BE6-4F13-BB4D-2A8BF16A8D36}" type="pres">
      <dgm:prSet presAssocID="{3770F09B-7237-4C81-A285-AA2597502196}" presName="hierChild5" presStyleCnt="0"/>
      <dgm:spPr/>
    </dgm:pt>
    <dgm:pt modelId="{4F47B643-9EF1-4DB8-93E2-F97D2B87E82D}" type="pres">
      <dgm:prSet presAssocID="{B08BCAD4-FE6D-4FCA-9AA4-359F7A46E7FC}" presName="hierChild5" presStyleCnt="0"/>
      <dgm:spPr/>
    </dgm:pt>
    <dgm:pt modelId="{6666D9DA-657B-4342-B146-3A5419F0035E}" type="pres">
      <dgm:prSet presAssocID="{085F97BC-AC5F-475A-BCAB-8BD360D7B3C7}" presName="Name37" presStyleLbl="parChTrans1D2" presStyleIdx="1" presStyleCnt="5"/>
      <dgm:spPr/>
      <dgm:t>
        <a:bodyPr/>
        <a:lstStyle/>
        <a:p>
          <a:endParaRPr lang="en-US"/>
        </a:p>
      </dgm:t>
    </dgm:pt>
    <dgm:pt modelId="{52EDE221-3106-4AD4-A3BC-2248B116F3F0}" type="pres">
      <dgm:prSet presAssocID="{05316057-8E00-4FC2-9CFB-4C451E5B51A6}" presName="hierRoot2" presStyleCnt="0">
        <dgm:presLayoutVars>
          <dgm:hierBranch val="init"/>
        </dgm:presLayoutVars>
      </dgm:prSet>
      <dgm:spPr/>
    </dgm:pt>
    <dgm:pt modelId="{3CEA8F75-7023-4E66-97BD-20F0BB384929}" type="pres">
      <dgm:prSet presAssocID="{05316057-8E00-4FC2-9CFB-4C451E5B51A6}" presName="rootComposite" presStyleCnt="0"/>
      <dgm:spPr/>
    </dgm:pt>
    <dgm:pt modelId="{98FF72A3-DC14-4536-8B4F-EC86948F5760}" type="pres">
      <dgm:prSet presAssocID="{05316057-8E00-4FC2-9CFB-4C451E5B51A6}" presName="rootText" presStyleLbl="node2" presStyleIdx="1" presStyleCnt="3">
        <dgm:presLayoutVars>
          <dgm:chPref val="3"/>
        </dgm:presLayoutVars>
      </dgm:prSet>
      <dgm:spPr/>
      <dgm:t>
        <a:bodyPr/>
        <a:lstStyle/>
        <a:p>
          <a:endParaRPr lang="en-US"/>
        </a:p>
      </dgm:t>
    </dgm:pt>
    <dgm:pt modelId="{E0D11915-1D64-4B6C-AC40-23C513680685}" type="pres">
      <dgm:prSet presAssocID="{05316057-8E00-4FC2-9CFB-4C451E5B51A6}" presName="rootConnector" presStyleLbl="node2" presStyleIdx="1" presStyleCnt="3"/>
      <dgm:spPr/>
      <dgm:t>
        <a:bodyPr/>
        <a:lstStyle/>
        <a:p>
          <a:endParaRPr lang="en-US"/>
        </a:p>
      </dgm:t>
    </dgm:pt>
    <dgm:pt modelId="{94CC94B5-2618-431D-A30A-5D387C039493}" type="pres">
      <dgm:prSet presAssocID="{05316057-8E00-4FC2-9CFB-4C451E5B51A6}" presName="hierChild4" presStyleCnt="0"/>
      <dgm:spPr/>
    </dgm:pt>
    <dgm:pt modelId="{BF961FD0-38D8-4F2A-9E09-A98138E07CEF}" type="pres">
      <dgm:prSet presAssocID="{08DA8D55-0857-4A9F-9D95-237D1DC493B5}" presName="Name37" presStyleLbl="parChTrans1D3" presStyleIdx="3" presStyleCnt="9"/>
      <dgm:spPr/>
      <dgm:t>
        <a:bodyPr/>
        <a:lstStyle/>
        <a:p>
          <a:endParaRPr lang="en-US"/>
        </a:p>
      </dgm:t>
    </dgm:pt>
    <dgm:pt modelId="{B2F9D375-426A-4312-8047-42DE40D73C30}" type="pres">
      <dgm:prSet presAssocID="{C5BAB91E-1D84-4738-B8EA-932F7E2B4C11}" presName="hierRoot2" presStyleCnt="0">
        <dgm:presLayoutVars>
          <dgm:hierBranch val="init"/>
        </dgm:presLayoutVars>
      </dgm:prSet>
      <dgm:spPr/>
    </dgm:pt>
    <dgm:pt modelId="{74D99D11-7C0B-4FD0-AE05-EBCFBD04529F}" type="pres">
      <dgm:prSet presAssocID="{C5BAB91E-1D84-4738-B8EA-932F7E2B4C11}" presName="rootComposite" presStyleCnt="0"/>
      <dgm:spPr/>
    </dgm:pt>
    <dgm:pt modelId="{59EC54D1-79FB-448A-A4AF-D84E87E0AD5B}" type="pres">
      <dgm:prSet presAssocID="{C5BAB91E-1D84-4738-B8EA-932F7E2B4C11}" presName="rootText" presStyleLbl="node3" presStyleIdx="3" presStyleCnt="9">
        <dgm:presLayoutVars>
          <dgm:chPref val="3"/>
        </dgm:presLayoutVars>
      </dgm:prSet>
      <dgm:spPr/>
      <dgm:t>
        <a:bodyPr/>
        <a:lstStyle/>
        <a:p>
          <a:endParaRPr lang="en-US"/>
        </a:p>
      </dgm:t>
    </dgm:pt>
    <dgm:pt modelId="{A0C4D79C-564C-495D-B72E-D1741B12BD3F}" type="pres">
      <dgm:prSet presAssocID="{C5BAB91E-1D84-4738-B8EA-932F7E2B4C11}" presName="rootConnector" presStyleLbl="node3" presStyleIdx="3" presStyleCnt="9"/>
      <dgm:spPr/>
      <dgm:t>
        <a:bodyPr/>
        <a:lstStyle/>
        <a:p>
          <a:endParaRPr lang="en-US"/>
        </a:p>
      </dgm:t>
    </dgm:pt>
    <dgm:pt modelId="{A3EC6BA9-9397-4B5B-8F71-A18F434A9C6E}" type="pres">
      <dgm:prSet presAssocID="{C5BAB91E-1D84-4738-B8EA-932F7E2B4C11}" presName="hierChild4" presStyleCnt="0"/>
      <dgm:spPr/>
    </dgm:pt>
    <dgm:pt modelId="{DD626061-C1D4-47C8-86C9-EA28FEB51E89}" type="pres">
      <dgm:prSet presAssocID="{C5BAB91E-1D84-4738-B8EA-932F7E2B4C11}" presName="hierChild5" presStyleCnt="0"/>
      <dgm:spPr/>
    </dgm:pt>
    <dgm:pt modelId="{3EF0674D-967A-4BD5-A2B6-8E416E77B393}" type="pres">
      <dgm:prSet presAssocID="{9378C887-9820-4CC8-9837-B5643DB80C04}" presName="Name37" presStyleLbl="parChTrans1D3" presStyleIdx="4" presStyleCnt="9"/>
      <dgm:spPr/>
      <dgm:t>
        <a:bodyPr/>
        <a:lstStyle/>
        <a:p>
          <a:endParaRPr lang="en-US"/>
        </a:p>
      </dgm:t>
    </dgm:pt>
    <dgm:pt modelId="{F35DD57B-997F-490E-868B-8F0F9E81E5EE}" type="pres">
      <dgm:prSet presAssocID="{24E23F60-F5A5-4043-8068-9750648C41D4}" presName="hierRoot2" presStyleCnt="0">
        <dgm:presLayoutVars>
          <dgm:hierBranch val="init"/>
        </dgm:presLayoutVars>
      </dgm:prSet>
      <dgm:spPr/>
    </dgm:pt>
    <dgm:pt modelId="{2A65DC50-193B-475F-B34B-A42C7CE23DC5}" type="pres">
      <dgm:prSet presAssocID="{24E23F60-F5A5-4043-8068-9750648C41D4}" presName="rootComposite" presStyleCnt="0"/>
      <dgm:spPr/>
    </dgm:pt>
    <dgm:pt modelId="{3F8067FD-A811-4592-A62B-E2BC866B0B7B}" type="pres">
      <dgm:prSet presAssocID="{24E23F60-F5A5-4043-8068-9750648C41D4}" presName="rootText" presStyleLbl="node3" presStyleIdx="4" presStyleCnt="9">
        <dgm:presLayoutVars>
          <dgm:chPref val="3"/>
        </dgm:presLayoutVars>
      </dgm:prSet>
      <dgm:spPr/>
      <dgm:t>
        <a:bodyPr/>
        <a:lstStyle/>
        <a:p>
          <a:endParaRPr lang="en-US"/>
        </a:p>
      </dgm:t>
    </dgm:pt>
    <dgm:pt modelId="{3985298C-1251-4D67-8D34-44F55E21EA91}" type="pres">
      <dgm:prSet presAssocID="{24E23F60-F5A5-4043-8068-9750648C41D4}" presName="rootConnector" presStyleLbl="node3" presStyleIdx="4" presStyleCnt="9"/>
      <dgm:spPr/>
      <dgm:t>
        <a:bodyPr/>
        <a:lstStyle/>
        <a:p>
          <a:endParaRPr lang="en-US"/>
        </a:p>
      </dgm:t>
    </dgm:pt>
    <dgm:pt modelId="{2ECE8168-0DDD-4E08-B73E-ABFBE1E0936B}" type="pres">
      <dgm:prSet presAssocID="{24E23F60-F5A5-4043-8068-9750648C41D4}" presName="hierChild4" presStyleCnt="0"/>
      <dgm:spPr/>
    </dgm:pt>
    <dgm:pt modelId="{F7061891-65E8-419E-8353-5BBA5DB0F705}" type="pres">
      <dgm:prSet presAssocID="{24E23F60-F5A5-4043-8068-9750648C41D4}" presName="hierChild5" presStyleCnt="0"/>
      <dgm:spPr/>
    </dgm:pt>
    <dgm:pt modelId="{B4462E2B-3731-44E3-87B1-80859381899D}" type="pres">
      <dgm:prSet presAssocID="{B352ECFF-5DC1-44EC-887D-38D1261BDC93}" presName="Name37" presStyleLbl="parChTrans1D3" presStyleIdx="5" presStyleCnt="9"/>
      <dgm:spPr/>
      <dgm:t>
        <a:bodyPr/>
        <a:lstStyle/>
        <a:p>
          <a:endParaRPr lang="en-US"/>
        </a:p>
      </dgm:t>
    </dgm:pt>
    <dgm:pt modelId="{C268F4A3-E207-44F6-A8C4-A8E8B9461836}" type="pres">
      <dgm:prSet presAssocID="{8A03028A-6772-4C9F-9B86-DA1A7F7C08C1}" presName="hierRoot2" presStyleCnt="0">
        <dgm:presLayoutVars>
          <dgm:hierBranch val="init"/>
        </dgm:presLayoutVars>
      </dgm:prSet>
      <dgm:spPr/>
    </dgm:pt>
    <dgm:pt modelId="{F8E607C9-D286-4200-ADC4-2C8A63D6C140}" type="pres">
      <dgm:prSet presAssocID="{8A03028A-6772-4C9F-9B86-DA1A7F7C08C1}" presName="rootComposite" presStyleCnt="0"/>
      <dgm:spPr/>
    </dgm:pt>
    <dgm:pt modelId="{AF20E094-19CC-4BAE-9C43-205D88E318EF}" type="pres">
      <dgm:prSet presAssocID="{8A03028A-6772-4C9F-9B86-DA1A7F7C08C1}" presName="rootText" presStyleLbl="node3" presStyleIdx="5" presStyleCnt="9">
        <dgm:presLayoutVars>
          <dgm:chPref val="3"/>
        </dgm:presLayoutVars>
      </dgm:prSet>
      <dgm:spPr/>
      <dgm:t>
        <a:bodyPr/>
        <a:lstStyle/>
        <a:p>
          <a:endParaRPr lang="en-US"/>
        </a:p>
      </dgm:t>
    </dgm:pt>
    <dgm:pt modelId="{A49C4E1D-3DB2-42EA-B91C-37722843E37A}" type="pres">
      <dgm:prSet presAssocID="{8A03028A-6772-4C9F-9B86-DA1A7F7C08C1}" presName="rootConnector" presStyleLbl="node3" presStyleIdx="5" presStyleCnt="9"/>
      <dgm:spPr/>
      <dgm:t>
        <a:bodyPr/>
        <a:lstStyle/>
        <a:p>
          <a:endParaRPr lang="en-US"/>
        </a:p>
      </dgm:t>
    </dgm:pt>
    <dgm:pt modelId="{20F0938D-5F06-476A-8E39-7A4495CC23A9}" type="pres">
      <dgm:prSet presAssocID="{8A03028A-6772-4C9F-9B86-DA1A7F7C08C1}" presName="hierChild4" presStyleCnt="0"/>
      <dgm:spPr/>
    </dgm:pt>
    <dgm:pt modelId="{20BD7AA2-B8A4-4ED7-966B-37645B11305E}" type="pres">
      <dgm:prSet presAssocID="{8A03028A-6772-4C9F-9B86-DA1A7F7C08C1}" presName="hierChild5" presStyleCnt="0"/>
      <dgm:spPr/>
    </dgm:pt>
    <dgm:pt modelId="{FFE2AF4D-651B-4F3D-A0E9-3E14615171CA}" type="pres">
      <dgm:prSet presAssocID="{05316057-8E00-4FC2-9CFB-4C451E5B51A6}" presName="hierChild5" presStyleCnt="0"/>
      <dgm:spPr/>
    </dgm:pt>
    <dgm:pt modelId="{44B7BC8A-8C01-4DB1-A41F-8586709C8A22}" type="pres">
      <dgm:prSet presAssocID="{82CFA876-B165-4B02-A179-8C65EF8D6748}" presName="Name37" presStyleLbl="parChTrans1D2" presStyleIdx="2" presStyleCnt="5"/>
      <dgm:spPr/>
      <dgm:t>
        <a:bodyPr/>
        <a:lstStyle/>
        <a:p>
          <a:endParaRPr lang="en-US"/>
        </a:p>
      </dgm:t>
    </dgm:pt>
    <dgm:pt modelId="{A3CC053E-46EE-45F9-8A01-4DBACC86869B}" type="pres">
      <dgm:prSet presAssocID="{4549B1ED-1E34-484E-B0DF-C97E0AA5F29C}" presName="hierRoot2" presStyleCnt="0">
        <dgm:presLayoutVars>
          <dgm:hierBranch val="init"/>
        </dgm:presLayoutVars>
      </dgm:prSet>
      <dgm:spPr/>
    </dgm:pt>
    <dgm:pt modelId="{81E1E8F9-D9E6-428A-A1E4-08A9048E3986}" type="pres">
      <dgm:prSet presAssocID="{4549B1ED-1E34-484E-B0DF-C97E0AA5F29C}" presName="rootComposite" presStyleCnt="0"/>
      <dgm:spPr/>
    </dgm:pt>
    <dgm:pt modelId="{D2333F67-B726-48A8-B2D0-67D08B4ED122}" type="pres">
      <dgm:prSet presAssocID="{4549B1ED-1E34-484E-B0DF-C97E0AA5F29C}" presName="rootText" presStyleLbl="node2" presStyleIdx="2" presStyleCnt="3">
        <dgm:presLayoutVars>
          <dgm:chPref val="3"/>
        </dgm:presLayoutVars>
      </dgm:prSet>
      <dgm:spPr/>
      <dgm:t>
        <a:bodyPr/>
        <a:lstStyle/>
        <a:p>
          <a:endParaRPr lang="en-US"/>
        </a:p>
      </dgm:t>
    </dgm:pt>
    <dgm:pt modelId="{E94657BE-6057-43AA-A3D8-A4C691EFF2F8}" type="pres">
      <dgm:prSet presAssocID="{4549B1ED-1E34-484E-B0DF-C97E0AA5F29C}" presName="rootConnector" presStyleLbl="node2" presStyleIdx="2" presStyleCnt="3"/>
      <dgm:spPr/>
      <dgm:t>
        <a:bodyPr/>
        <a:lstStyle/>
        <a:p>
          <a:endParaRPr lang="en-US"/>
        </a:p>
      </dgm:t>
    </dgm:pt>
    <dgm:pt modelId="{E91D4DA8-A0BB-4030-A453-30A6B8967850}" type="pres">
      <dgm:prSet presAssocID="{4549B1ED-1E34-484E-B0DF-C97E0AA5F29C}" presName="hierChild4" presStyleCnt="0"/>
      <dgm:spPr/>
    </dgm:pt>
    <dgm:pt modelId="{612E7051-CD16-4FC9-9547-EFD43E8410D2}" type="pres">
      <dgm:prSet presAssocID="{7F190729-3C96-4739-A43C-7DDBF97BB893}" presName="Name37" presStyleLbl="parChTrans1D3" presStyleIdx="6" presStyleCnt="9"/>
      <dgm:spPr/>
      <dgm:t>
        <a:bodyPr/>
        <a:lstStyle/>
        <a:p>
          <a:endParaRPr lang="en-US"/>
        </a:p>
      </dgm:t>
    </dgm:pt>
    <dgm:pt modelId="{345990B7-0A3A-4AF8-9C38-CA518B2BD753}" type="pres">
      <dgm:prSet presAssocID="{98063194-78B8-44F6-99BF-B812A40D16EF}" presName="hierRoot2" presStyleCnt="0">
        <dgm:presLayoutVars>
          <dgm:hierBranch val="init"/>
        </dgm:presLayoutVars>
      </dgm:prSet>
      <dgm:spPr/>
    </dgm:pt>
    <dgm:pt modelId="{77D5FB52-5FAA-419C-9B92-C5CA78FB81BC}" type="pres">
      <dgm:prSet presAssocID="{98063194-78B8-44F6-99BF-B812A40D16EF}" presName="rootComposite" presStyleCnt="0"/>
      <dgm:spPr/>
    </dgm:pt>
    <dgm:pt modelId="{6B52C4DC-7076-4D7E-97B6-F7755AAEB7A6}" type="pres">
      <dgm:prSet presAssocID="{98063194-78B8-44F6-99BF-B812A40D16EF}" presName="rootText" presStyleLbl="node3" presStyleIdx="6" presStyleCnt="9">
        <dgm:presLayoutVars>
          <dgm:chPref val="3"/>
        </dgm:presLayoutVars>
      </dgm:prSet>
      <dgm:spPr/>
      <dgm:t>
        <a:bodyPr/>
        <a:lstStyle/>
        <a:p>
          <a:endParaRPr lang="en-US"/>
        </a:p>
      </dgm:t>
    </dgm:pt>
    <dgm:pt modelId="{A5A7E07E-A71D-41C9-81A4-FE72A2732820}" type="pres">
      <dgm:prSet presAssocID="{98063194-78B8-44F6-99BF-B812A40D16EF}" presName="rootConnector" presStyleLbl="node3" presStyleIdx="6" presStyleCnt="9"/>
      <dgm:spPr/>
      <dgm:t>
        <a:bodyPr/>
        <a:lstStyle/>
        <a:p>
          <a:endParaRPr lang="en-US"/>
        </a:p>
      </dgm:t>
    </dgm:pt>
    <dgm:pt modelId="{74853647-A698-4A7C-91F7-DE2153B5324C}" type="pres">
      <dgm:prSet presAssocID="{98063194-78B8-44F6-99BF-B812A40D16EF}" presName="hierChild4" presStyleCnt="0"/>
      <dgm:spPr/>
    </dgm:pt>
    <dgm:pt modelId="{F5C89CBE-63D0-43D5-845D-3B54DFF7F2DA}" type="pres">
      <dgm:prSet presAssocID="{98063194-78B8-44F6-99BF-B812A40D16EF}" presName="hierChild5" presStyleCnt="0"/>
      <dgm:spPr/>
    </dgm:pt>
    <dgm:pt modelId="{AEECAD5B-81EF-43F8-A3F5-77888BF358E5}" type="pres">
      <dgm:prSet presAssocID="{AFA10ADD-83BE-449E-AEF1-3C45B15D692A}" presName="Name37" presStyleLbl="parChTrans1D3" presStyleIdx="7" presStyleCnt="9"/>
      <dgm:spPr/>
      <dgm:t>
        <a:bodyPr/>
        <a:lstStyle/>
        <a:p>
          <a:endParaRPr lang="en-US"/>
        </a:p>
      </dgm:t>
    </dgm:pt>
    <dgm:pt modelId="{E2B1BC80-1DE9-4394-BE5A-DCAA9FEF2B4F}" type="pres">
      <dgm:prSet presAssocID="{786637C1-A6B9-4C73-AB34-BE93680E2BDD}" presName="hierRoot2" presStyleCnt="0">
        <dgm:presLayoutVars>
          <dgm:hierBranch val="init"/>
        </dgm:presLayoutVars>
      </dgm:prSet>
      <dgm:spPr/>
    </dgm:pt>
    <dgm:pt modelId="{DBC9C3D7-DB01-49AE-B577-CBD7EFCDB852}" type="pres">
      <dgm:prSet presAssocID="{786637C1-A6B9-4C73-AB34-BE93680E2BDD}" presName="rootComposite" presStyleCnt="0"/>
      <dgm:spPr/>
    </dgm:pt>
    <dgm:pt modelId="{EE5CBB19-5C79-49B3-B087-F2E051D65B72}" type="pres">
      <dgm:prSet presAssocID="{786637C1-A6B9-4C73-AB34-BE93680E2BDD}" presName="rootText" presStyleLbl="node3" presStyleIdx="7" presStyleCnt="9">
        <dgm:presLayoutVars>
          <dgm:chPref val="3"/>
        </dgm:presLayoutVars>
      </dgm:prSet>
      <dgm:spPr/>
      <dgm:t>
        <a:bodyPr/>
        <a:lstStyle/>
        <a:p>
          <a:endParaRPr lang="en-US"/>
        </a:p>
      </dgm:t>
    </dgm:pt>
    <dgm:pt modelId="{3B9EAEB9-5D9B-4786-B42E-8D0C1BFEA6E4}" type="pres">
      <dgm:prSet presAssocID="{786637C1-A6B9-4C73-AB34-BE93680E2BDD}" presName="rootConnector" presStyleLbl="node3" presStyleIdx="7" presStyleCnt="9"/>
      <dgm:spPr/>
      <dgm:t>
        <a:bodyPr/>
        <a:lstStyle/>
        <a:p>
          <a:endParaRPr lang="en-US"/>
        </a:p>
      </dgm:t>
    </dgm:pt>
    <dgm:pt modelId="{DB9C6A29-D634-47E7-BFFF-E1E0D6F660C4}" type="pres">
      <dgm:prSet presAssocID="{786637C1-A6B9-4C73-AB34-BE93680E2BDD}" presName="hierChild4" presStyleCnt="0"/>
      <dgm:spPr/>
    </dgm:pt>
    <dgm:pt modelId="{05E13B33-2992-4F9E-8C02-637005B3ECCB}" type="pres">
      <dgm:prSet presAssocID="{786637C1-A6B9-4C73-AB34-BE93680E2BDD}" presName="hierChild5" presStyleCnt="0"/>
      <dgm:spPr/>
    </dgm:pt>
    <dgm:pt modelId="{3781334C-7C48-436F-90AF-27F686080A5D}" type="pres">
      <dgm:prSet presAssocID="{3994FF17-54BD-41BD-846D-01BA2DBB5480}" presName="Name37" presStyleLbl="parChTrans1D3" presStyleIdx="8" presStyleCnt="9"/>
      <dgm:spPr/>
      <dgm:t>
        <a:bodyPr/>
        <a:lstStyle/>
        <a:p>
          <a:endParaRPr lang="en-US"/>
        </a:p>
      </dgm:t>
    </dgm:pt>
    <dgm:pt modelId="{EBF79D90-EFD7-4EB3-B10B-BA4B2CF59A99}" type="pres">
      <dgm:prSet presAssocID="{B3C0C7CC-8122-4DF4-A465-4F8F6D967C57}" presName="hierRoot2" presStyleCnt="0">
        <dgm:presLayoutVars>
          <dgm:hierBranch val="init"/>
        </dgm:presLayoutVars>
      </dgm:prSet>
      <dgm:spPr/>
    </dgm:pt>
    <dgm:pt modelId="{A8F137B4-4DBD-487A-8EA8-D42068417AA3}" type="pres">
      <dgm:prSet presAssocID="{B3C0C7CC-8122-4DF4-A465-4F8F6D967C57}" presName="rootComposite" presStyleCnt="0"/>
      <dgm:spPr/>
    </dgm:pt>
    <dgm:pt modelId="{BCF816BE-3329-44A1-B6F9-BDC14C2A48F6}" type="pres">
      <dgm:prSet presAssocID="{B3C0C7CC-8122-4DF4-A465-4F8F6D967C57}" presName="rootText" presStyleLbl="node3" presStyleIdx="8" presStyleCnt="9">
        <dgm:presLayoutVars>
          <dgm:chPref val="3"/>
        </dgm:presLayoutVars>
      </dgm:prSet>
      <dgm:spPr/>
      <dgm:t>
        <a:bodyPr/>
        <a:lstStyle/>
        <a:p>
          <a:endParaRPr lang="en-US"/>
        </a:p>
      </dgm:t>
    </dgm:pt>
    <dgm:pt modelId="{F0213860-264F-41D7-B68A-7C7C7B7681C5}" type="pres">
      <dgm:prSet presAssocID="{B3C0C7CC-8122-4DF4-A465-4F8F6D967C57}" presName="rootConnector" presStyleLbl="node3" presStyleIdx="8" presStyleCnt="9"/>
      <dgm:spPr/>
      <dgm:t>
        <a:bodyPr/>
        <a:lstStyle/>
        <a:p>
          <a:endParaRPr lang="en-US"/>
        </a:p>
      </dgm:t>
    </dgm:pt>
    <dgm:pt modelId="{89226A3D-CA34-420C-AE83-55DC20056A8C}" type="pres">
      <dgm:prSet presAssocID="{B3C0C7CC-8122-4DF4-A465-4F8F6D967C57}" presName="hierChild4" presStyleCnt="0"/>
      <dgm:spPr/>
    </dgm:pt>
    <dgm:pt modelId="{9D1551C7-0FA6-45A5-A641-57595D18A4D3}" type="pres">
      <dgm:prSet presAssocID="{B3C0C7CC-8122-4DF4-A465-4F8F6D967C57}" presName="hierChild5" presStyleCnt="0"/>
      <dgm:spPr/>
    </dgm:pt>
    <dgm:pt modelId="{994538EE-3332-4E4D-A500-48DFA0FC4092}" type="pres">
      <dgm:prSet presAssocID="{4549B1ED-1E34-484E-B0DF-C97E0AA5F29C}" presName="hierChild5" presStyleCnt="0"/>
      <dgm:spPr/>
    </dgm:pt>
    <dgm:pt modelId="{EF760343-99B0-444A-B631-83F877620479}" type="pres">
      <dgm:prSet presAssocID="{C3F2D6D4-5036-4F37-AF09-2CA40DA2E632}" presName="hierChild3" presStyleCnt="0"/>
      <dgm:spPr/>
    </dgm:pt>
    <dgm:pt modelId="{FEBEB1A2-0477-4F91-AF68-E9175F5B7DA0}" type="pres">
      <dgm:prSet presAssocID="{4970889E-AAA7-4EF0-9FA0-813773198563}" presName="Name111" presStyleLbl="parChTrans1D2" presStyleIdx="3" presStyleCnt="5"/>
      <dgm:spPr/>
      <dgm:t>
        <a:bodyPr/>
        <a:lstStyle/>
        <a:p>
          <a:endParaRPr lang="en-US"/>
        </a:p>
      </dgm:t>
    </dgm:pt>
    <dgm:pt modelId="{52840FCC-09AE-4299-9AFE-2079CFCE93B1}" type="pres">
      <dgm:prSet presAssocID="{D5671916-BF8D-4399-8F90-BE90BF918893}" presName="hierRoot3" presStyleCnt="0">
        <dgm:presLayoutVars>
          <dgm:hierBranch val="init"/>
        </dgm:presLayoutVars>
      </dgm:prSet>
      <dgm:spPr/>
    </dgm:pt>
    <dgm:pt modelId="{908222B9-8FCA-4AF5-ADA1-B1F13393E690}" type="pres">
      <dgm:prSet presAssocID="{D5671916-BF8D-4399-8F90-BE90BF918893}" presName="rootComposite3" presStyleCnt="0"/>
      <dgm:spPr/>
    </dgm:pt>
    <dgm:pt modelId="{1C35CCAD-7E0A-4693-9E3F-304E1A15083B}" type="pres">
      <dgm:prSet presAssocID="{D5671916-BF8D-4399-8F90-BE90BF918893}" presName="rootText3" presStyleLbl="asst1" presStyleIdx="0" presStyleCnt="2">
        <dgm:presLayoutVars>
          <dgm:chPref val="3"/>
        </dgm:presLayoutVars>
      </dgm:prSet>
      <dgm:spPr/>
      <dgm:t>
        <a:bodyPr/>
        <a:lstStyle/>
        <a:p>
          <a:endParaRPr lang="en-US"/>
        </a:p>
      </dgm:t>
    </dgm:pt>
    <dgm:pt modelId="{E413CA5C-1292-40A4-841C-6604A85D98C4}" type="pres">
      <dgm:prSet presAssocID="{D5671916-BF8D-4399-8F90-BE90BF918893}" presName="rootConnector3" presStyleLbl="asst1" presStyleIdx="0" presStyleCnt="2"/>
      <dgm:spPr/>
      <dgm:t>
        <a:bodyPr/>
        <a:lstStyle/>
        <a:p>
          <a:endParaRPr lang="en-US"/>
        </a:p>
      </dgm:t>
    </dgm:pt>
    <dgm:pt modelId="{47E4AB04-E74D-4734-8D82-06A493204D85}" type="pres">
      <dgm:prSet presAssocID="{D5671916-BF8D-4399-8F90-BE90BF918893}" presName="hierChild6" presStyleCnt="0"/>
      <dgm:spPr/>
    </dgm:pt>
    <dgm:pt modelId="{5C57A18A-3551-40ED-8990-DB09559FE66F}" type="pres">
      <dgm:prSet presAssocID="{D5671916-BF8D-4399-8F90-BE90BF918893}" presName="hierChild7" presStyleCnt="0"/>
      <dgm:spPr/>
    </dgm:pt>
    <dgm:pt modelId="{D0370333-47F8-4BC1-A2B1-A4B49FE4BDE3}" type="pres">
      <dgm:prSet presAssocID="{BFD251F0-1CC0-4CE0-B754-A42CE13583FE}" presName="Name111" presStyleLbl="parChTrans1D2" presStyleIdx="4" presStyleCnt="5"/>
      <dgm:spPr/>
      <dgm:t>
        <a:bodyPr/>
        <a:lstStyle/>
        <a:p>
          <a:endParaRPr lang="en-US"/>
        </a:p>
      </dgm:t>
    </dgm:pt>
    <dgm:pt modelId="{6C0398CC-2897-41A1-9385-0A01BBF4CC67}" type="pres">
      <dgm:prSet presAssocID="{F38D191D-F464-453E-93A5-BB9D248837E0}" presName="hierRoot3" presStyleCnt="0">
        <dgm:presLayoutVars>
          <dgm:hierBranch val="init"/>
        </dgm:presLayoutVars>
      </dgm:prSet>
      <dgm:spPr/>
    </dgm:pt>
    <dgm:pt modelId="{07F082EC-C06D-4096-8787-1D64B024FBDC}" type="pres">
      <dgm:prSet presAssocID="{F38D191D-F464-453E-93A5-BB9D248837E0}" presName="rootComposite3" presStyleCnt="0"/>
      <dgm:spPr/>
    </dgm:pt>
    <dgm:pt modelId="{F0EDFE24-C984-4893-8B84-71517077C79E}" type="pres">
      <dgm:prSet presAssocID="{F38D191D-F464-453E-93A5-BB9D248837E0}" presName="rootText3" presStyleLbl="asst1" presStyleIdx="1" presStyleCnt="2">
        <dgm:presLayoutVars>
          <dgm:chPref val="3"/>
        </dgm:presLayoutVars>
      </dgm:prSet>
      <dgm:spPr/>
      <dgm:t>
        <a:bodyPr/>
        <a:lstStyle/>
        <a:p>
          <a:endParaRPr lang="en-US"/>
        </a:p>
      </dgm:t>
    </dgm:pt>
    <dgm:pt modelId="{8859A677-8146-4D46-9EB9-8DBD262C115A}" type="pres">
      <dgm:prSet presAssocID="{F38D191D-F464-453E-93A5-BB9D248837E0}" presName="rootConnector3" presStyleLbl="asst1" presStyleIdx="1" presStyleCnt="2"/>
      <dgm:spPr/>
      <dgm:t>
        <a:bodyPr/>
        <a:lstStyle/>
        <a:p>
          <a:endParaRPr lang="en-US"/>
        </a:p>
      </dgm:t>
    </dgm:pt>
    <dgm:pt modelId="{CB9FAF13-91EA-403E-8C93-96FF9A95C006}" type="pres">
      <dgm:prSet presAssocID="{F38D191D-F464-453E-93A5-BB9D248837E0}" presName="hierChild6" presStyleCnt="0"/>
      <dgm:spPr/>
    </dgm:pt>
    <dgm:pt modelId="{04B80493-A382-422E-A970-6B7016AAB21D}" type="pres">
      <dgm:prSet presAssocID="{F38D191D-F464-453E-93A5-BB9D248837E0}" presName="hierChild7" presStyleCnt="0"/>
      <dgm:spPr/>
    </dgm:pt>
  </dgm:ptLst>
  <dgm:cxnLst>
    <dgm:cxn modelId="{DF34E7C4-4F6B-43A2-AAC0-29028C048E9F}" type="presOf" srcId="{085F97BC-AC5F-475A-BCAB-8BD360D7B3C7}" destId="{6666D9DA-657B-4342-B146-3A5419F0035E}" srcOrd="0" destOrd="0" presId="urn:microsoft.com/office/officeart/2005/8/layout/orgChart1"/>
    <dgm:cxn modelId="{6EF32C0F-6510-4EE8-BEFE-A36DB38D6AA3}" type="presOf" srcId="{4549B1ED-1E34-484E-B0DF-C97E0AA5F29C}" destId="{D2333F67-B726-48A8-B2D0-67D08B4ED122}" srcOrd="0" destOrd="0" presId="urn:microsoft.com/office/officeart/2005/8/layout/orgChart1"/>
    <dgm:cxn modelId="{1C5E9754-1864-411D-8530-CC8D243E9F84}" srcId="{05316057-8E00-4FC2-9CFB-4C451E5B51A6}" destId="{C5BAB91E-1D84-4738-B8EA-932F7E2B4C11}" srcOrd="0" destOrd="0" parTransId="{08DA8D55-0857-4A9F-9D95-237D1DC493B5}" sibTransId="{1735E867-D54E-4835-8E04-8FC471EFAC46}"/>
    <dgm:cxn modelId="{8416517A-F0A9-4CE7-B556-422C44C9A9A2}" srcId="{B08BCAD4-FE6D-4FCA-9AA4-359F7A46E7FC}" destId="{0D48A697-DF82-4EAA-9090-EB63C8E219E0}" srcOrd="1" destOrd="0" parTransId="{C507FA95-5436-4934-A2A5-427F2DE80140}" sibTransId="{A319C1C9-3543-4E24-A9E0-8E4443BDCE5B}"/>
    <dgm:cxn modelId="{1E467635-8277-4DBF-97A0-EA6D7620843C}" type="presOf" srcId="{786637C1-A6B9-4C73-AB34-BE93680E2BDD}" destId="{EE5CBB19-5C79-49B3-B087-F2E051D65B72}" srcOrd="0" destOrd="0" presId="urn:microsoft.com/office/officeart/2005/8/layout/orgChart1"/>
    <dgm:cxn modelId="{B6029048-7C88-470A-AC56-86EC907F939E}" type="presOf" srcId="{D5671916-BF8D-4399-8F90-BE90BF918893}" destId="{E413CA5C-1292-40A4-841C-6604A85D98C4}" srcOrd="1" destOrd="0" presId="urn:microsoft.com/office/officeart/2005/8/layout/orgChart1"/>
    <dgm:cxn modelId="{0D4084FF-605E-4552-A14F-774F5F84468F}" type="presOf" srcId="{C5BAB91E-1D84-4738-B8EA-932F7E2B4C11}" destId="{A0C4D79C-564C-495D-B72E-D1741B12BD3F}" srcOrd="1" destOrd="0" presId="urn:microsoft.com/office/officeart/2005/8/layout/orgChart1"/>
    <dgm:cxn modelId="{1B5B86C2-BC06-426D-8462-81D12A7BCA03}" type="presOf" srcId="{98063194-78B8-44F6-99BF-B812A40D16EF}" destId="{6B52C4DC-7076-4D7E-97B6-F7755AAEB7A6}" srcOrd="0" destOrd="0" presId="urn:microsoft.com/office/officeart/2005/8/layout/orgChart1"/>
    <dgm:cxn modelId="{239ACC8F-9A10-48CE-B0E9-8FE433ADD6DD}" srcId="{C3F2D6D4-5036-4F37-AF09-2CA40DA2E632}" destId="{F38D191D-F464-453E-93A5-BB9D248837E0}" srcOrd="1" destOrd="0" parTransId="{BFD251F0-1CC0-4CE0-B754-A42CE13583FE}" sibTransId="{627CD761-8A03-4162-9F77-FDFA51CD7671}"/>
    <dgm:cxn modelId="{F9382622-E03F-4DA4-95F3-2C2ED4CCA5AD}" srcId="{C3F2D6D4-5036-4F37-AF09-2CA40DA2E632}" destId="{05316057-8E00-4FC2-9CFB-4C451E5B51A6}" srcOrd="3" destOrd="0" parTransId="{085F97BC-AC5F-475A-BCAB-8BD360D7B3C7}" sibTransId="{5C3281EA-CD24-4527-9000-3651239E5AFA}"/>
    <dgm:cxn modelId="{D6BE8B29-7476-4329-828B-B862D12ABEAC}" type="presOf" srcId="{82CFA876-B165-4B02-A179-8C65EF8D6748}" destId="{44B7BC8A-8C01-4DB1-A41F-8586709C8A22}" srcOrd="0" destOrd="0" presId="urn:microsoft.com/office/officeart/2005/8/layout/orgChart1"/>
    <dgm:cxn modelId="{0FBBBCD1-456D-4FBD-8287-CDE2E10A1DBA}" type="presOf" srcId="{4970889E-AAA7-4EF0-9FA0-813773198563}" destId="{FEBEB1A2-0477-4F91-AF68-E9175F5B7DA0}" srcOrd="0" destOrd="0" presId="urn:microsoft.com/office/officeart/2005/8/layout/orgChart1"/>
    <dgm:cxn modelId="{4197D9BC-EECA-4E70-A64E-785263016E86}" type="presOf" srcId="{D397F5DA-9780-48CA-8525-5E429C192ED3}" destId="{FFF256F1-6E86-4EFD-A2D7-95FEE80D3442}" srcOrd="1" destOrd="0" presId="urn:microsoft.com/office/officeart/2005/8/layout/orgChart1"/>
    <dgm:cxn modelId="{11B9FDB6-C715-4EA4-8C7D-13254260F51D}" type="presOf" srcId="{D397F5DA-9780-48CA-8525-5E429C192ED3}" destId="{F227B90C-3C26-450A-B0E2-0B26D77DD74A}" srcOrd="0" destOrd="0" presId="urn:microsoft.com/office/officeart/2005/8/layout/orgChart1"/>
    <dgm:cxn modelId="{A16391B9-733F-4A37-BC52-356419768C11}" type="presOf" srcId="{A26F2945-1C15-4AFB-8B22-2A77DE8B2079}" destId="{E8BD43FC-C500-43BA-B10E-A5706CE5FCD3}" srcOrd="0" destOrd="0" presId="urn:microsoft.com/office/officeart/2005/8/layout/orgChart1"/>
    <dgm:cxn modelId="{AE007D3C-45E3-4888-B3E4-0AC1451FF493}" type="presOf" srcId="{8A03028A-6772-4C9F-9B86-DA1A7F7C08C1}" destId="{A49C4E1D-3DB2-42EA-B91C-37722843E37A}" srcOrd="1" destOrd="0" presId="urn:microsoft.com/office/officeart/2005/8/layout/orgChart1"/>
    <dgm:cxn modelId="{57037892-1EF5-4D85-B052-A6BA84E94F30}" type="presOf" srcId="{B08BCAD4-FE6D-4FCA-9AA4-359F7A46E7FC}" destId="{BA33EECF-587F-47AA-9509-C537B7551D28}" srcOrd="0" destOrd="0" presId="urn:microsoft.com/office/officeart/2005/8/layout/orgChart1"/>
    <dgm:cxn modelId="{7E298FA6-C06F-453F-AABC-D6BC7A27BCAF}" type="presOf" srcId="{C507FA95-5436-4934-A2A5-427F2DE80140}" destId="{DE456820-1A81-4D62-BB3A-DE1438F7E3B6}" srcOrd="0" destOrd="0" presId="urn:microsoft.com/office/officeart/2005/8/layout/orgChart1"/>
    <dgm:cxn modelId="{ABA2F6B6-5158-4EEB-8B7D-423C573974EF}" type="presOf" srcId="{B352ECFF-5DC1-44EC-887D-38D1261BDC93}" destId="{B4462E2B-3731-44E3-87B1-80859381899D}" srcOrd="0" destOrd="0" presId="urn:microsoft.com/office/officeart/2005/8/layout/orgChart1"/>
    <dgm:cxn modelId="{A9521971-D238-46DE-BBEC-99349BA76FA5}" srcId="{4549B1ED-1E34-484E-B0DF-C97E0AA5F29C}" destId="{98063194-78B8-44F6-99BF-B812A40D16EF}" srcOrd="0" destOrd="0" parTransId="{7F190729-3C96-4739-A43C-7DDBF97BB893}" sibTransId="{3D15098E-6AE3-4F6D-B5F2-2423C7B63F15}"/>
    <dgm:cxn modelId="{D4E940AF-400C-4518-AD3A-2D4E7BDC1F15}" type="presOf" srcId="{D5671916-BF8D-4399-8F90-BE90BF918893}" destId="{1C35CCAD-7E0A-4693-9E3F-304E1A15083B}" srcOrd="0" destOrd="0" presId="urn:microsoft.com/office/officeart/2005/8/layout/orgChart1"/>
    <dgm:cxn modelId="{5FBEDD57-7FBF-495F-90A5-617116E284CD}" type="presOf" srcId="{B3C0C7CC-8122-4DF4-A465-4F8F6D967C57}" destId="{F0213860-264F-41D7-B68A-7C7C7B7681C5}" srcOrd="1" destOrd="0" presId="urn:microsoft.com/office/officeart/2005/8/layout/orgChart1"/>
    <dgm:cxn modelId="{55F57760-C68D-4B83-ADA9-547D33AC84ED}" type="presOf" srcId="{C3F2D6D4-5036-4F37-AF09-2CA40DA2E632}" destId="{FD954639-775B-46F3-A661-119305576699}" srcOrd="1" destOrd="0" presId="urn:microsoft.com/office/officeart/2005/8/layout/orgChart1"/>
    <dgm:cxn modelId="{C320516B-CAB8-46B5-80DB-9ECDDFA17AAF}" type="presOf" srcId="{3770F09B-7237-4C81-A285-AA2597502196}" destId="{ADA577BD-5973-401A-9E25-195828C6FC18}" srcOrd="0" destOrd="0" presId="urn:microsoft.com/office/officeart/2005/8/layout/orgChart1"/>
    <dgm:cxn modelId="{99DE3375-AC6E-43F5-95A2-B04F87077FCB}" type="presOf" srcId="{C5BAB91E-1D84-4738-B8EA-932F7E2B4C11}" destId="{59EC54D1-79FB-448A-A4AF-D84E87E0AD5B}" srcOrd="0" destOrd="0" presId="urn:microsoft.com/office/officeart/2005/8/layout/orgChart1"/>
    <dgm:cxn modelId="{AE52B3ED-FCF9-49FC-90DE-43919FBFC8C6}" type="presOf" srcId="{7F190729-3C96-4739-A43C-7DDBF97BB893}" destId="{612E7051-CD16-4FC9-9547-EFD43E8410D2}" srcOrd="0" destOrd="0" presId="urn:microsoft.com/office/officeart/2005/8/layout/orgChart1"/>
    <dgm:cxn modelId="{F7BBF71D-8040-4474-A73B-4F4E9109A01F}" type="presOf" srcId="{4549B1ED-1E34-484E-B0DF-C97E0AA5F29C}" destId="{E94657BE-6057-43AA-A3D8-A4C691EFF2F8}" srcOrd="1" destOrd="0" presId="urn:microsoft.com/office/officeart/2005/8/layout/orgChart1"/>
    <dgm:cxn modelId="{B25E3FEB-B173-478D-BB23-AE83F4027307}" srcId="{B08BCAD4-FE6D-4FCA-9AA4-359F7A46E7FC}" destId="{3770F09B-7237-4C81-A285-AA2597502196}" srcOrd="2" destOrd="0" parTransId="{5FF207C3-206F-4DFE-A5CC-8C53178E078A}" sibTransId="{427FAA5A-1C15-4556-99BA-2C482CFD0981}"/>
    <dgm:cxn modelId="{19BCB16C-34D6-4602-A8E8-5E29E91299E5}" type="presOf" srcId="{3770F09B-7237-4C81-A285-AA2597502196}" destId="{0D5DDE9D-4EA7-489D-9314-29BC6336AB49}" srcOrd="1" destOrd="0" presId="urn:microsoft.com/office/officeart/2005/8/layout/orgChart1"/>
    <dgm:cxn modelId="{6A442D9C-E5FC-4F11-88D6-0B09265B3DBC}" type="presOf" srcId="{786637C1-A6B9-4C73-AB34-BE93680E2BDD}" destId="{3B9EAEB9-5D9B-4786-B42E-8D0C1BFEA6E4}" srcOrd="1" destOrd="0" presId="urn:microsoft.com/office/officeart/2005/8/layout/orgChart1"/>
    <dgm:cxn modelId="{62C11191-870F-4174-A7C5-41AB07E61CCB}" type="presOf" srcId="{BFD251F0-1CC0-4CE0-B754-A42CE13583FE}" destId="{D0370333-47F8-4BC1-A2B1-A4B49FE4BDE3}" srcOrd="0" destOrd="0" presId="urn:microsoft.com/office/officeart/2005/8/layout/orgChart1"/>
    <dgm:cxn modelId="{223D948F-3671-4A65-B8EB-7B6BBCCA5F2F}" srcId="{C3F2D6D4-5036-4F37-AF09-2CA40DA2E632}" destId="{4549B1ED-1E34-484E-B0DF-C97E0AA5F29C}" srcOrd="4" destOrd="0" parTransId="{82CFA876-B165-4B02-A179-8C65EF8D6748}" sibTransId="{F422068D-E2DF-4DD7-A0AC-8B70A4A9DDCB}"/>
    <dgm:cxn modelId="{EA6A46D2-7EA4-450D-98EF-C29CB0F2F449}" type="presOf" srcId="{9378C887-9820-4CC8-9837-B5643DB80C04}" destId="{3EF0674D-967A-4BD5-A2B6-8E416E77B393}" srcOrd="0" destOrd="0" presId="urn:microsoft.com/office/officeart/2005/8/layout/orgChart1"/>
    <dgm:cxn modelId="{F2795995-E819-4EFC-9FCD-9451B3A0EF72}" srcId="{4549B1ED-1E34-484E-B0DF-C97E0AA5F29C}" destId="{786637C1-A6B9-4C73-AB34-BE93680E2BDD}" srcOrd="1" destOrd="0" parTransId="{AFA10ADD-83BE-449E-AEF1-3C45B15D692A}" sibTransId="{657FFDBA-D496-4121-9B83-31D0ACDD30D0}"/>
    <dgm:cxn modelId="{84AAF438-C85B-40D3-901E-B6DCE19CAA27}" srcId="{C3F2D6D4-5036-4F37-AF09-2CA40DA2E632}" destId="{D5671916-BF8D-4399-8F90-BE90BF918893}" srcOrd="0" destOrd="0" parTransId="{4970889E-AAA7-4EF0-9FA0-813773198563}" sibTransId="{20EAAFE8-3B4E-4206-AE41-FA5A80AC87F5}"/>
    <dgm:cxn modelId="{866CCE4D-6E58-493F-8038-A7FD09D4D38E}" type="presOf" srcId="{08DA8D55-0857-4A9F-9D95-237D1DC493B5}" destId="{BF961FD0-38D8-4F2A-9E09-A98138E07CEF}" srcOrd="0" destOrd="0" presId="urn:microsoft.com/office/officeart/2005/8/layout/orgChart1"/>
    <dgm:cxn modelId="{2562BAD3-61C1-4D1E-90F7-7554BBC758C3}" type="presOf" srcId="{0D48A697-DF82-4EAA-9090-EB63C8E219E0}" destId="{AFE945F3-0669-42A6-BB45-D0FABAB22E1E}" srcOrd="0" destOrd="0" presId="urn:microsoft.com/office/officeart/2005/8/layout/orgChart1"/>
    <dgm:cxn modelId="{9DBAD5CE-4E96-4A4D-9D43-FE078DEE1BDF}" srcId="{4549B1ED-1E34-484E-B0DF-C97E0AA5F29C}" destId="{B3C0C7CC-8122-4DF4-A465-4F8F6D967C57}" srcOrd="2" destOrd="0" parTransId="{3994FF17-54BD-41BD-846D-01BA2DBB5480}" sibTransId="{9D0C0168-9F01-482B-8218-EFB10E9EF7F7}"/>
    <dgm:cxn modelId="{C891001C-F52B-46DE-8813-2D57BA08F9A7}" type="presOf" srcId="{13B71FA2-51D8-423E-9392-26E555E76A73}" destId="{B5BEA8D6-8814-4000-BDE5-61FA255F07DF}" srcOrd="0" destOrd="0" presId="urn:microsoft.com/office/officeart/2005/8/layout/orgChart1"/>
    <dgm:cxn modelId="{69BB2190-3C66-4187-AEDF-EC77C088183B}" type="presOf" srcId="{3994FF17-54BD-41BD-846D-01BA2DBB5480}" destId="{3781334C-7C48-436F-90AF-27F686080A5D}" srcOrd="0" destOrd="0" presId="urn:microsoft.com/office/officeart/2005/8/layout/orgChart1"/>
    <dgm:cxn modelId="{7695FA22-ABDE-45E6-9DC1-0C646077634B}" srcId="{A26F2945-1C15-4AFB-8B22-2A77DE8B2079}" destId="{C3F2D6D4-5036-4F37-AF09-2CA40DA2E632}" srcOrd="0" destOrd="0" parTransId="{A3762CCB-DC72-4853-809F-6DFCC7856DF3}" sibTransId="{AEB8FBFE-04A2-44EF-9C00-F649D7059C3C}"/>
    <dgm:cxn modelId="{401EB304-67D6-4BC4-A570-DBDDE60425B8}" type="presOf" srcId="{C3F2D6D4-5036-4F37-AF09-2CA40DA2E632}" destId="{B7495E8A-0CBB-4AF4-AD1D-60FDC9EC0BF2}" srcOrd="0" destOrd="0" presId="urn:microsoft.com/office/officeart/2005/8/layout/orgChart1"/>
    <dgm:cxn modelId="{7C1B1CC5-0924-428D-B961-C5D1335FB58D}" type="presOf" srcId="{8A03028A-6772-4C9F-9B86-DA1A7F7C08C1}" destId="{AF20E094-19CC-4BAE-9C43-205D88E318EF}" srcOrd="0" destOrd="0" presId="urn:microsoft.com/office/officeart/2005/8/layout/orgChart1"/>
    <dgm:cxn modelId="{7F00067D-4164-4084-8F22-1A4162605636}" type="presOf" srcId="{F38D191D-F464-453E-93A5-BB9D248837E0}" destId="{8859A677-8146-4D46-9EB9-8DBD262C115A}" srcOrd="1" destOrd="0" presId="urn:microsoft.com/office/officeart/2005/8/layout/orgChart1"/>
    <dgm:cxn modelId="{E1520A83-7E34-4A33-9318-BB1F56085901}" srcId="{C3F2D6D4-5036-4F37-AF09-2CA40DA2E632}" destId="{B08BCAD4-FE6D-4FCA-9AA4-359F7A46E7FC}" srcOrd="2" destOrd="0" parTransId="{D8EAF074-C406-40CE-9D49-7562057F7541}" sibTransId="{4CFEDF8D-F36F-4D9F-B1E9-E8B6243B39D7}"/>
    <dgm:cxn modelId="{516DF78B-2192-45F9-B65C-BDFB300E8299}" type="presOf" srcId="{B08BCAD4-FE6D-4FCA-9AA4-359F7A46E7FC}" destId="{C2A0FED4-B040-4E97-8F9D-A7A3E8374BE1}" srcOrd="1" destOrd="0" presId="urn:microsoft.com/office/officeart/2005/8/layout/orgChart1"/>
    <dgm:cxn modelId="{E57A1346-9CF2-4036-ADDE-1EFD03243ED4}" srcId="{05316057-8E00-4FC2-9CFB-4C451E5B51A6}" destId="{8A03028A-6772-4C9F-9B86-DA1A7F7C08C1}" srcOrd="2" destOrd="0" parTransId="{B352ECFF-5DC1-44EC-887D-38D1261BDC93}" sibTransId="{916E4F4E-94EE-4127-A5C8-8096155D9B2B}"/>
    <dgm:cxn modelId="{386054EF-8663-4F17-9CCB-803D77ADB3D3}" type="presOf" srcId="{F38D191D-F464-453E-93A5-BB9D248837E0}" destId="{F0EDFE24-C984-4893-8B84-71517077C79E}" srcOrd="0" destOrd="0" presId="urn:microsoft.com/office/officeart/2005/8/layout/orgChart1"/>
    <dgm:cxn modelId="{75A4D825-9859-4CED-AD90-9F0E1EDF2548}" type="presOf" srcId="{98063194-78B8-44F6-99BF-B812A40D16EF}" destId="{A5A7E07E-A71D-41C9-81A4-FE72A2732820}" srcOrd="1" destOrd="0" presId="urn:microsoft.com/office/officeart/2005/8/layout/orgChart1"/>
    <dgm:cxn modelId="{79621D79-E937-4576-8096-AF3D9F63676E}" type="presOf" srcId="{5FF207C3-206F-4DFE-A5CC-8C53178E078A}" destId="{AACED1B8-8C26-452B-B5E6-09EA8A3C9C94}" srcOrd="0" destOrd="0" presId="urn:microsoft.com/office/officeart/2005/8/layout/orgChart1"/>
    <dgm:cxn modelId="{8023DDA1-327F-4F29-917E-FB8499A60F00}" srcId="{B08BCAD4-FE6D-4FCA-9AA4-359F7A46E7FC}" destId="{D397F5DA-9780-48CA-8525-5E429C192ED3}" srcOrd="0" destOrd="0" parTransId="{13B71FA2-51D8-423E-9392-26E555E76A73}" sibTransId="{83BAD5AE-9523-46B4-9809-537AF988D8F5}"/>
    <dgm:cxn modelId="{60AE8BD3-96B4-431D-A6F8-85CFE80B50E1}" type="presOf" srcId="{D8EAF074-C406-40CE-9D49-7562057F7541}" destId="{3668E93B-3141-41BF-A9C1-12677F0CC30D}" srcOrd="0" destOrd="0" presId="urn:microsoft.com/office/officeart/2005/8/layout/orgChart1"/>
    <dgm:cxn modelId="{5A6F5C71-D3EE-44EA-BC92-F7D73C692884}" type="presOf" srcId="{24E23F60-F5A5-4043-8068-9750648C41D4}" destId="{3985298C-1251-4D67-8D34-44F55E21EA91}" srcOrd="1" destOrd="0" presId="urn:microsoft.com/office/officeart/2005/8/layout/orgChart1"/>
    <dgm:cxn modelId="{D5B721C4-8167-485C-9A49-9322CDAB3B41}" type="presOf" srcId="{05316057-8E00-4FC2-9CFB-4C451E5B51A6}" destId="{E0D11915-1D64-4B6C-AC40-23C513680685}" srcOrd="1" destOrd="0" presId="urn:microsoft.com/office/officeart/2005/8/layout/orgChart1"/>
    <dgm:cxn modelId="{2914EEB0-2AA7-4D43-A562-AED279A60CBB}" type="presOf" srcId="{05316057-8E00-4FC2-9CFB-4C451E5B51A6}" destId="{98FF72A3-DC14-4536-8B4F-EC86948F5760}" srcOrd="0" destOrd="0" presId="urn:microsoft.com/office/officeart/2005/8/layout/orgChart1"/>
    <dgm:cxn modelId="{06C2A991-9B4D-47F8-A472-1838F89B3EC1}" type="presOf" srcId="{0D48A697-DF82-4EAA-9090-EB63C8E219E0}" destId="{14F6C213-25A9-4BCF-ACD5-F8ADCBC1F5CC}" srcOrd="1" destOrd="0" presId="urn:microsoft.com/office/officeart/2005/8/layout/orgChart1"/>
    <dgm:cxn modelId="{ACA09E05-5492-41FC-B241-5437FA22B217}" type="presOf" srcId="{B3C0C7CC-8122-4DF4-A465-4F8F6D967C57}" destId="{BCF816BE-3329-44A1-B6F9-BDC14C2A48F6}" srcOrd="0" destOrd="0" presId="urn:microsoft.com/office/officeart/2005/8/layout/orgChart1"/>
    <dgm:cxn modelId="{5D325A46-25F4-424E-BFD2-8741DFA1A69D}" srcId="{05316057-8E00-4FC2-9CFB-4C451E5B51A6}" destId="{24E23F60-F5A5-4043-8068-9750648C41D4}" srcOrd="1" destOrd="0" parTransId="{9378C887-9820-4CC8-9837-B5643DB80C04}" sibTransId="{24F92D1A-5802-470F-B3D3-736805AD4651}"/>
    <dgm:cxn modelId="{6362874B-E333-4D72-92E0-8475A349EC62}" type="presOf" srcId="{AFA10ADD-83BE-449E-AEF1-3C45B15D692A}" destId="{AEECAD5B-81EF-43F8-A3F5-77888BF358E5}" srcOrd="0" destOrd="0" presId="urn:microsoft.com/office/officeart/2005/8/layout/orgChart1"/>
    <dgm:cxn modelId="{19E1E496-D797-49D9-9568-8C0AACB1463D}" type="presOf" srcId="{24E23F60-F5A5-4043-8068-9750648C41D4}" destId="{3F8067FD-A811-4592-A62B-E2BC866B0B7B}" srcOrd="0" destOrd="0" presId="urn:microsoft.com/office/officeart/2005/8/layout/orgChart1"/>
    <dgm:cxn modelId="{059BF791-31D6-43F6-B1FE-75AE308D6160}" type="presParOf" srcId="{E8BD43FC-C500-43BA-B10E-A5706CE5FCD3}" destId="{BEA2819A-488E-4127-9EA3-309867840632}" srcOrd="0" destOrd="0" presId="urn:microsoft.com/office/officeart/2005/8/layout/orgChart1"/>
    <dgm:cxn modelId="{340E4DFD-CC23-427F-9492-3D6A3A0612FE}" type="presParOf" srcId="{BEA2819A-488E-4127-9EA3-309867840632}" destId="{501201A9-6021-4606-8342-59592018730A}" srcOrd="0" destOrd="0" presId="urn:microsoft.com/office/officeart/2005/8/layout/orgChart1"/>
    <dgm:cxn modelId="{21A3B434-C697-42D7-9F53-57A071F3A7D8}" type="presParOf" srcId="{501201A9-6021-4606-8342-59592018730A}" destId="{B7495E8A-0CBB-4AF4-AD1D-60FDC9EC0BF2}" srcOrd="0" destOrd="0" presId="urn:microsoft.com/office/officeart/2005/8/layout/orgChart1"/>
    <dgm:cxn modelId="{662DAE92-2C0F-4C70-94D5-6BB64C56E05C}" type="presParOf" srcId="{501201A9-6021-4606-8342-59592018730A}" destId="{FD954639-775B-46F3-A661-119305576699}" srcOrd="1" destOrd="0" presId="urn:microsoft.com/office/officeart/2005/8/layout/orgChart1"/>
    <dgm:cxn modelId="{C5A4E52E-321B-4C0E-954B-E41E526D43E0}" type="presParOf" srcId="{BEA2819A-488E-4127-9EA3-309867840632}" destId="{322E1DA8-261F-4AAC-B92C-143908AF5E62}" srcOrd="1" destOrd="0" presId="urn:microsoft.com/office/officeart/2005/8/layout/orgChart1"/>
    <dgm:cxn modelId="{739E4E80-0BA8-412F-BC61-88EB814A1D0A}" type="presParOf" srcId="{322E1DA8-261F-4AAC-B92C-143908AF5E62}" destId="{3668E93B-3141-41BF-A9C1-12677F0CC30D}" srcOrd="0" destOrd="0" presId="urn:microsoft.com/office/officeart/2005/8/layout/orgChart1"/>
    <dgm:cxn modelId="{49EEFA7F-D199-410B-A0C5-EE0719C2F8E6}" type="presParOf" srcId="{322E1DA8-261F-4AAC-B92C-143908AF5E62}" destId="{ACC0E507-BE71-4D5B-BD05-917C1DC04C81}" srcOrd="1" destOrd="0" presId="urn:microsoft.com/office/officeart/2005/8/layout/orgChart1"/>
    <dgm:cxn modelId="{EDBBBFA2-1B75-423F-9519-778F0F81EA9C}" type="presParOf" srcId="{ACC0E507-BE71-4D5B-BD05-917C1DC04C81}" destId="{34848370-D0DA-43C9-BBD8-4E0A96F3F978}" srcOrd="0" destOrd="0" presId="urn:microsoft.com/office/officeart/2005/8/layout/orgChart1"/>
    <dgm:cxn modelId="{E83234C8-40BE-43D2-B513-3BBC621E050C}" type="presParOf" srcId="{34848370-D0DA-43C9-BBD8-4E0A96F3F978}" destId="{BA33EECF-587F-47AA-9509-C537B7551D28}" srcOrd="0" destOrd="0" presId="urn:microsoft.com/office/officeart/2005/8/layout/orgChart1"/>
    <dgm:cxn modelId="{D3B1C38C-C8D5-4C1E-8AF0-6EB8A2C4BE06}" type="presParOf" srcId="{34848370-D0DA-43C9-BBD8-4E0A96F3F978}" destId="{C2A0FED4-B040-4E97-8F9D-A7A3E8374BE1}" srcOrd="1" destOrd="0" presId="urn:microsoft.com/office/officeart/2005/8/layout/orgChart1"/>
    <dgm:cxn modelId="{ED399B3A-1CD2-433C-BC02-ADD7B8C70AF6}" type="presParOf" srcId="{ACC0E507-BE71-4D5B-BD05-917C1DC04C81}" destId="{35AF8053-5828-4F2F-B4FC-C89946E9DD25}" srcOrd="1" destOrd="0" presId="urn:microsoft.com/office/officeart/2005/8/layout/orgChart1"/>
    <dgm:cxn modelId="{0B43FCFC-B77C-4B01-9FBF-B224C99EF0C5}" type="presParOf" srcId="{35AF8053-5828-4F2F-B4FC-C89946E9DD25}" destId="{B5BEA8D6-8814-4000-BDE5-61FA255F07DF}" srcOrd="0" destOrd="0" presId="urn:microsoft.com/office/officeart/2005/8/layout/orgChart1"/>
    <dgm:cxn modelId="{0959666C-BC9F-4B65-B291-28062959C730}" type="presParOf" srcId="{35AF8053-5828-4F2F-B4FC-C89946E9DD25}" destId="{F87EBD2E-D74A-4D4E-B18C-2D9410DB7BF4}" srcOrd="1" destOrd="0" presId="urn:microsoft.com/office/officeart/2005/8/layout/orgChart1"/>
    <dgm:cxn modelId="{C6AA3900-BB85-4638-88D1-62061079610C}" type="presParOf" srcId="{F87EBD2E-D74A-4D4E-B18C-2D9410DB7BF4}" destId="{E5521772-8B7A-4935-8086-D130513F89C0}" srcOrd="0" destOrd="0" presId="urn:microsoft.com/office/officeart/2005/8/layout/orgChart1"/>
    <dgm:cxn modelId="{FF68268F-3396-4965-ABB2-9214EA33E685}" type="presParOf" srcId="{E5521772-8B7A-4935-8086-D130513F89C0}" destId="{F227B90C-3C26-450A-B0E2-0B26D77DD74A}" srcOrd="0" destOrd="0" presId="urn:microsoft.com/office/officeart/2005/8/layout/orgChart1"/>
    <dgm:cxn modelId="{C68CE4A3-EAC3-4B0F-9E8E-136414638E97}" type="presParOf" srcId="{E5521772-8B7A-4935-8086-D130513F89C0}" destId="{FFF256F1-6E86-4EFD-A2D7-95FEE80D3442}" srcOrd="1" destOrd="0" presId="urn:microsoft.com/office/officeart/2005/8/layout/orgChart1"/>
    <dgm:cxn modelId="{3626F969-9A46-42D0-8182-A4F2EEBF517F}" type="presParOf" srcId="{F87EBD2E-D74A-4D4E-B18C-2D9410DB7BF4}" destId="{6529B3FF-D7B4-4AC2-90A7-4B797C4405C6}" srcOrd="1" destOrd="0" presId="urn:microsoft.com/office/officeart/2005/8/layout/orgChart1"/>
    <dgm:cxn modelId="{22D7AC00-D9CA-4EF5-A89A-0289D8C13705}" type="presParOf" srcId="{F87EBD2E-D74A-4D4E-B18C-2D9410DB7BF4}" destId="{66713F94-5A77-4B8A-AB5C-885B300FA690}" srcOrd="2" destOrd="0" presId="urn:microsoft.com/office/officeart/2005/8/layout/orgChart1"/>
    <dgm:cxn modelId="{EF19D4BB-C664-4D89-A7A6-59AE3CC72A26}" type="presParOf" srcId="{35AF8053-5828-4F2F-B4FC-C89946E9DD25}" destId="{DE456820-1A81-4D62-BB3A-DE1438F7E3B6}" srcOrd="2" destOrd="0" presId="urn:microsoft.com/office/officeart/2005/8/layout/orgChart1"/>
    <dgm:cxn modelId="{3BF5C6CD-4F72-48AB-A384-E41B89A1661A}" type="presParOf" srcId="{35AF8053-5828-4F2F-B4FC-C89946E9DD25}" destId="{B7C64DD8-545C-4F93-A6E2-2EBEA6F87860}" srcOrd="3" destOrd="0" presId="urn:microsoft.com/office/officeart/2005/8/layout/orgChart1"/>
    <dgm:cxn modelId="{3404DD2E-9415-4506-A188-458BCCDDC670}" type="presParOf" srcId="{B7C64DD8-545C-4F93-A6E2-2EBEA6F87860}" destId="{B1D21BA0-4073-4270-A584-1BE3C777D11D}" srcOrd="0" destOrd="0" presId="urn:microsoft.com/office/officeart/2005/8/layout/orgChart1"/>
    <dgm:cxn modelId="{2088977F-764B-4422-BFDB-F1710F17EDDA}" type="presParOf" srcId="{B1D21BA0-4073-4270-A584-1BE3C777D11D}" destId="{AFE945F3-0669-42A6-BB45-D0FABAB22E1E}" srcOrd="0" destOrd="0" presId="urn:microsoft.com/office/officeart/2005/8/layout/orgChart1"/>
    <dgm:cxn modelId="{9A10014D-7E6A-4994-A52F-EDFCACFE8D43}" type="presParOf" srcId="{B1D21BA0-4073-4270-A584-1BE3C777D11D}" destId="{14F6C213-25A9-4BCF-ACD5-F8ADCBC1F5CC}" srcOrd="1" destOrd="0" presId="urn:microsoft.com/office/officeart/2005/8/layout/orgChart1"/>
    <dgm:cxn modelId="{2FB4078B-94C2-42E5-9C4D-D7C1DB4CFEF1}" type="presParOf" srcId="{B7C64DD8-545C-4F93-A6E2-2EBEA6F87860}" destId="{92115157-AF13-48B1-8F75-DEE7A063D235}" srcOrd="1" destOrd="0" presId="urn:microsoft.com/office/officeart/2005/8/layout/orgChart1"/>
    <dgm:cxn modelId="{E7ABC8DA-9A43-487F-BF27-8CF05132500F}" type="presParOf" srcId="{B7C64DD8-545C-4F93-A6E2-2EBEA6F87860}" destId="{AB2ADF66-BF5D-44F4-BCB9-08A4D6F7C0BC}" srcOrd="2" destOrd="0" presId="urn:microsoft.com/office/officeart/2005/8/layout/orgChart1"/>
    <dgm:cxn modelId="{9FDA0BC2-29B0-49D4-BA2A-5E1C71C8062C}" type="presParOf" srcId="{35AF8053-5828-4F2F-B4FC-C89946E9DD25}" destId="{AACED1B8-8C26-452B-B5E6-09EA8A3C9C94}" srcOrd="4" destOrd="0" presId="urn:microsoft.com/office/officeart/2005/8/layout/orgChart1"/>
    <dgm:cxn modelId="{4E111717-05F4-4182-B0DA-391D274237BD}" type="presParOf" srcId="{35AF8053-5828-4F2F-B4FC-C89946E9DD25}" destId="{EAA957EF-5FB0-4E18-B3A6-21CD9130ED8A}" srcOrd="5" destOrd="0" presId="urn:microsoft.com/office/officeart/2005/8/layout/orgChart1"/>
    <dgm:cxn modelId="{31F45A35-CB58-44D2-BD85-DB14469477CA}" type="presParOf" srcId="{EAA957EF-5FB0-4E18-B3A6-21CD9130ED8A}" destId="{48BFFE30-31DD-441D-BB43-10FD54BE7C02}" srcOrd="0" destOrd="0" presId="urn:microsoft.com/office/officeart/2005/8/layout/orgChart1"/>
    <dgm:cxn modelId="{EF9BDF06-D3C3-4686-AA49-C5B94DA76340}" type="presParOf" srcId="{48BFFE30-31DD-441D-BB43-10FD54BE7C02}" destId="{ADA577BD-5973-401A-9E25-195828C6FC18}" srcOrd="0" destOrd="0" presId="urn:microsoft.com/office/officeart/2005/8/layout/orgChart1"/>
    <dgm:cxn modelId="{6D980146-5B12-42CD-8FDE-55FD4A13C0CA}" type="presParOf" srcId="{48BFFE30-31DD-441D-BB43-10FD54BE7C02}" destId="{0D5DDE9D-4EA7-489D-9314-29BC6336AB49}" srcOrd="1" destOrd="0" presId="urn:microsoft.com/office/officeart/2005/8/layout/orgChart1"/>
    <dgm:cxn modelId="{B3D90199-D98C-4FCC-9EE9-4D00DB9C839A}" type="presParOf" srcId="{EAA957EF-5FB0-4E18-B3A6-21CD9130ED8A}" destId="{454414EB-355A-4D5A-A935-99DCF707ED2E}" srcOrd="1" destOrd="0" presId="urn:microsoft.com/office/officeart/2005/8/layout/orgChart1"/>
    <dgm:cxn modelId="{20D37FE4-8077-4051-BE3F-A56EA6EEAB08}" type="presParOf" srcId="{EAA957EF-5FB0-4E18-B3A6-21CD9130ED8A}" destId="{CCA06958-2BE6-4F13-BB4D-2A8BF16A8D36}" srcOrd="2" destOrd="0" presId="urn:microsoft.com/office/officeart/2005/8/layout/orgChart1"/>
    <dgm:cxn modelId="{62CA4ACE-8B01-425E-B7EC-2A09364B5A00}" type="presParOf" srcId="{ACC0E507-BE71-4D5B-BD05-917C1DC04C81}" destId="{4F47B643-9EF1-4DB8-93E2-F97D2B87E82D}" srcOrd="2" destOrd="0" presId="urn:microsoft.com/office/officeart/2005/8/layout/orgChart1"/>
    <dgm:cxn modelId="{4C493F1E-52AE-4722-98E4-6C7C50237CCC}" type="presParOf" srcId="{322E1DA8-261F-4AAC-B92C-143908AF5E62}" destId="{6666D9DA-657B-4342-B146-3A5419F0035E}" srcOrd="2" destOrd="0" presId="urn:microsoft.com/office/officeart/2005/8/layout/orgChart1"/>
    <dgm:cxn modelId="{D6701D4B-BEC3-4E29-9C1F-8503A2E062D1}" type="presParOf" srcId="{322E1DA8-261F-4AAC-B92C-143908AF5E62}" destId="{52EDE221-3106-4AD4-A3BC-2248B116F3F0}" srcOrd="3" destOrd="0" presId="urn:microsoft.com/office/officeart/2005/8/layout/orgChart1"/>
    <dgm:cxn modelId="{8368C9D7-DC37-46A7-9F8D-DA0651308D7A}" type="presParOf" srcId="{52EDE221-3106-4AD4-A3BC-2248B116F3F0}" destId="{3CEA8F75-7023-4E66-97BD-20F0BB384929}" srcOrd="0" destOrd="0" presId="urn:microsoft.com/office/officeart/2005/8/layout/orgChart1"/>
    <dgm:cxn modelId="{5FCDD7AC-F5A7-4147-9886-2DDC786C4DD4}" type="presParOf" srcId="{3CEA8F75-7023-4E66-97BD-20F0BB384929}" destId="{98FF72A3-DC14-4536-8B4F-EC86948F5760}" srcOrd="0" destOrd="0" presId="urn:microsoft.com/office/officeart/2005/8/layout/orgChart1"/>
    <dgm:cxn modelId="{AC1EAFD1-2539-4BC1-8F20-78127638D945}" type="presParOf" srcId="{3CEA8F75-7023-4E66-97BD-20F0BB384929}" destId="{E0D11915-1D64-4B6C-AC40-23C513680685}" srcOrd="1" destOrd="0" presId="urn:microsoft.com/office/officeart/2005/8/layout/orgChart1"/>
    <dgm:cxn modelId="{F3DCD1B2-64DA-4903-8DE5-12E8C1DCDE0F}" type="presParOf" srcId="{52EDE221-3106-4AD4-A3BC-2248B116F3F0}" destId="{94CC94B5-2618-431D-A30A-5D387C039493}" srcOrd="1" destOrd="0" presId="urn:microsoft.com/office/officeart/2005/8/layout/orgChart1"/>
    <dgm:cxn modelId="{E860C98B-E732-4EB2-B389-E0B4F1F632F9}" type="presParOf" srcId="{94CC94B5-2618-431D-A30A-5D387C039493}" destId="{BF961FD0-38D8-4F2A-9E09-A98138E07CEF}" srcOrd="0" destOrd="0" presId="urn:microsoft.com/office/officeart/2005/8/layout/orgChart1"/>
    <dgm:cxn modelId="{8F004683-93CB-4229-98E3-7D6750696F0E}" type="presParOf" srcId="{94CC94B5-2618-431D-A30A-5D387C039493}" destId="{B2F9D375-426A-4312-8047-42DE40D73C30}" srcOrd="1" destOrd="0" presId="urn:microsoft.com/office/officeart/2005/8/layout/orgChart1"/>
    <dgm:cxn modelId="{5186469F-DF6E-42CC-A749-DE5BB508B0A9}" type="presParOf" srcId="{B2F9D375-426A-4312-8047-42DE40D73C30}" destId="{74D99D11-7C0B-4FD0-AE05-EBCFBD04529F}" srcOrd="0" destOrd="0" presId="urn:microsoft.com/office/officeart/2005/8/layout/orgChart1"/>
    <dgm:cxn modelId="{A8F4A660-4277-4222-BFE8-3F9AC18782CE}" type="presParOf" srcId="{74D99D11-7C0B-4FD0-AE05-EBCFBD04529F}" destId="{59EC54D1-79FB-448A-A4AF-D84E87E0AD5B}" srcOrd="0" destOrd="0" presId="urn:microsoft.com/office/officeart/2005/8/layout/orgChart1"/>
    <dgm:cxn modelId="{B36A94E5-7E94-4016-BE40-F5DCD26F5DFC}" type="presParOf" srcId="{74D99D11-7C0B-4FD0-AE05-EBCFBD04529F}" destId="{A0C4D79C-564C-495D-B72E-D1741B12BD3F}" srcOrd="1" destOrd="0" presId="urn:microsoft.com/office/officeart/2005/8/layout/orgChart1"/>
    <dgm:cxn modelId="{12510020-A446-461A-8118-4ED6D3D9612B}" type="presParOf" srcId="{B2F9D375-426A-4312-8047-42DE40D73C30}" destId="{A3EC6BA9-9397-4B5B-8F71-A18F434A9C6E}" srcOrd="1" destOrd="0" presId="urn:microsoft.com/office/officeart/2005/8/layout/orgChart1"/>
    <dgm:cxn modelId="{6A53B861-77DD-4A02-9A69-EC739B2815AA}" type="presParOf" srcId="{B2F9D375-426A-4312-8047-42DE40D73C30}" destId="{DD626061-C1D4-47C8-86C9-EA28FEB51E89}" srcOrd="2" destOrd="0" presId="urn:microsoft.com/office/officeart/2005/8/layout/orgChart1"/>
    <dgm:cxn modelId="{9CF0B9CE-50E4-434B-A6DB-9479F4F3F124}" type="presParOf" srcId="{94CC94B5-2618-431D-A30A-5D387C039493}" destId="{3EF0674D-967A-4BD5-A2B6-8E416E77B393}" srcOrd="2" destOrd="0" presId="urn:microsoft.com/office/officeart/2005/8/layout/orgChart1"/>
    <dgm:cxn modelId="{9E3A55E8-149F-4782-8EAA-588C42EDB33D}" type="presParOf" srcId="{94CC94B5-2618-431D-A30A-5D387C039493}" destId="{F35DD57B-997F-490E-868B-8F0F9E81E5EE}" srcOrd="3" destOrd="0" presId="urn:microsoft.com/office/officeart/2005/8/layout/orgChart1"/>
    <dgm:cxn modelId="{7C9556B5-5E53-45F9-B353-FD7E0F063567}" type="presParOf" srcId="{F35DD57B-997F-490E-868B-8F0F9E81E5EE}" destId="{2A65DC50-193B-475F-B34B-A42C7CE23DC5}" srcOrd="0" destOrd="0" presId="urn:microsoft.com/office/officeart/2005/8/layout/orgChart1"/>
    <dgm:cxn modelId="{123642D8-647F-4523-9D6B-A8C467B3648C}" type="presParOf" srcId="{2A65DC50-193B-475F-B34B-A42C7CE23DC5}" destId="{3F8067FD-A811-4592-A62B-E2BC866B0B7B}" srcOrd="0" destOrd="0" presId="urn:microsoft.com/office/officeart/2005/8/layout/orgChart1"/>
    <dgm:cxn modelId="{585A7170-622F-4A47-B4ED-AACCCA1B247E}" type="presParOf" srcId="{2A65DC50-193B-475F-B34B-A42C7CE23DC5}" destId="{3985298C-1251-4D67-8D34-44F55E21EA91}" srcOrd="1" destOrd="0" presId="urn:microsoft.com/office/officeart/2005/8/layout/orgChart1"/>
    <dgm:cxn modelId="{F01F499C-74F2-40A3-9FB9-DEC531DF596E}" type="presParOf" srcId="{F35DD57B-997F-490E-868B-8F0F9E81E5EE}" destId="{2ECE8168-0DDD-4E08-B73E-ABFBE1E0936B}" srcOrd="1" destOrd="0" presId="urn:microsoft.com/office/officeart/2005/8/layout/orgChart1"/>
    <dgm:cxn modelId="{12249F8D-A5C0-47E1-B91D-329D62AEE568}" type="presParOf" srcId="{F35DD57B-997F-490E-868B-8F0F9E81E5EE}" destId="{F7061891-65E8-419E-8353-5BBA5DB0F705}" srcOrd="2" destOrd="0" presId="urn:microsoft.com/office/officeart/2005/8/layout/orgChart1"/>
    <dgm:cxn modelId="{7A63B620-E245-40C2-BB7A-EB7DBD40ECB8}" type="presParOf" srcId="{94CC94B5-2618-431D-A30A-5D387C039493}" destId="{B4462E2B-3731-44E3-87B1-80859381899D}" srcOrd="4" destOrd="0" presId="urn:microsoft.com/office/officeart/2005/8/layout/orgChart1"/>
    <dgm:cxn modelId="{2E8878EA-7A8C-4E20-9A9C-5AC375AFB6DF}" type="presParOf" srcId="{94CC94B5-2618-431D-A30A-5D387C039493}" destId="{C268F4A3-E207-44F6-A8C4-A8E8B9461836}" srcOrd="5" destOrd="0" presId="urn:microsoft.com/office/officeart/2005/8/layout/orgChart1"/>
    <dgm:cxn modelId="{1A8E5189-E7D8-4B67-8A29-CCE7FCA3B299}" type="presParOf" srcId="{C268F4A3-E207-44F6-A8C4-A8E8B9461836}" destId="{F8E607C9-D286-4200-ADC4-2C8A63D6C140}" srcOrd="0" destOrd="0" presId="urn:microsoft.com/office/officeart/2005/8/layout/orgChart1"/>
    <dgm:cxn modelId="{9117787F-FAE3-49E6-B833-7BC2D516F411}" type="presParOf" srcId="{F8E607C9-D286-4200-ADC4-2C8A63D6C140}" destId="{AF20E094-19CC-4BAE-9C43-205D88E318EF}" srcOrd="0" destOrd="0" presId="urn:microsoft.com/office/officeart/2005/8/layout/orgChart1"/>
    <dgm:cxn modelId="{675EB34E-6E4C-4292-8B42-984C14EFE46E}" type="presParOf" srcId="{F8E607C9-D286-4200-ADC4-2C8A63D6C140}" destId="{A49C4E1D-3DB2-42EA-B91C-37722843E37A}" srcOrd="1" destOrd="0" presId="urn:microsoft.com/office/officeart/2005/8/layout/orgChart1"/>
    <dgm:cxn modelId="{D5C70DF0-C709-4C94-A5C1-DD0E86DAF37B}" type="presParOf" srcId="{C268F4A3-E207-44F6-A8C4-A8E8B9461836}" destId="{20F0938D-5F06-476A-8E39-7A4495CC23A9}" srcOrd="1" destOrd="0" presId="urn:microsoft.com/office/officeart/2005/8/layout/orgChart1"/>
    <dgm:cxn modelId="{5B5E76E8-1126-4F9F-AB9F-A26BCAFBF207}" type="presParOf" srcId="{C268F4A3-E207-44F6-A8C4-A8E8B9461836}" destId="{20BD7AA2-B8A4-4ED7-966B-37645B11305E}" srcOrd="2" destOrd="0" presId="urn:microsoft.com/office/officeart/2005/8/layout/orgChart1"/>
    <dgm:cxn modelId="{F159FAAB-5E76-41CC-97B7-B4A0B8D230BF}" type="presParOf" srcId="{52EDE221-3106-4AD4-A3BC-2248B116F3F0}" destId="{FFE2AF4D-651B-4F3D-A0E9-3E14615171CA}" srcOrd="2" destOrd="0" presId="urn:microsoft.com/office/officeart/2005/8/layout/orgChart1"/>
    <dgm:cxn modelId="{3D37F547-266D-4ABE-9C3A-A6EDB839763D}" type="presParOf" srcId="{322E1DA8-261F-4AAC-B92C-143908AF5E62}" destId="{44B7BC8A-8C01-4DB1-A41F-8586709C8A22}" srcOrd="4" destOrd="0" presId="urn:microsoft.com/office/officeart/2005/8/layout/orgChart1"/>
    <dgm:cxn modelId="{BDF1620B-BFF3-4755-AD70-7E1EA3CA82DF}" type="presParOf" srcId="{322E1DA8-261F-4AAC-B92C-143908AF5E62}" destId="{A3CC053E-46EE-45F9-8A01-4DBACC86869B}" srcOrd="5" destOrd="0" presId="urn:microsoft.com/office/officeart/2005/8/layout/orgChart1"/>
    <dgm:cxn modelId="{0B87C501-F994-4608-A424-4254655ED30C}" type="presParOf" srcId="{A3CC053E-46EE-45F9-8A01-4DBACC86869B}" destId="{81E1E8F9-D9E6-428A-A1E4-08A9048E3986}" srcOrd="0" destOrd="0" presId="urn:microsoft.com/office/officeart/2005/8/layout/orgChart1"/>
    <dgm:cxn modelId="{DA718733-AFEF-47C0-80CC-BAB9C7C20EBA}" type="presParOf" srcId="{81E1E8F9-D9E6-428A-A1E4-08A9048E3986}" destId="{D2333F67-B726-48A8-B2D0-67D08B4ED122}" srcOrd="0" destOrd="0" presId="urn:microsoft.com/office/officeart/2005/8/layout/orgChart1"/>
    <dgm:cxn modelId="{42CFEBD2-D1ED-4913-8B21-080BACC48C0F}" type="presParOf" srcId="{81E1E8F9-D9E6-428A-A1E4-08A9048E3986}" destId="{E94657BE-6057-43AA-A3D8-A4C691EFF2F8}" srcOrd="1" destOrd="0" presId="urn:microsoft.com/office/officeart/2005/8/layout/orgChart1"/>
    <dgm:cxn modelId="{74AD483A-39D6-4703-8EE2-B399C40D5B89}" type="presParOf" srcId="{A3CC053E-46EE-45F9-8A01-4DBACC86869B}" destId="{E91D4DA8-A0BB-4030-A453-30A6B8967850}" srcOrd="1" destOrd="0" presId="urn:microsoft.com/office/officeart/2005/8/layout/orgChart1"/>
    <dgm:cxn modelId="{CED17923-52B8-41BA-A176-7A5DBC463355}" type="presParOf" srcId="{E91D4DA8-A0BB-4030-A453-30A6B8967850}" destId="{612E7051-CD16-4FC9-9547-EFD43E8410D2}" srcOrd="0" destOrd="0" presId="urn:microsoft.com/office/officeart/2005/8/layout/orgChart1"/>
    <dgm:cxn modelId="{03640161-C38C-4B3B-90D0-7D60C7358215}" type="presParOf" srcId="{E91D4DA8-A0BB-4030-A453-30A6B8967850}" destId="{345990B7-0A3A-4AF8-9C38-CA518B2BD753}" srcOrd="1" destOrd="0" presId="urn:microsoft.com/office/officeart/2005/8/layout/orgChart1"/>
    <dgm:cxn modelId="{4E8281C1-F88F-4A07-952D-1207C6D1C3C9}" type="presParOf" srcId="{345990B7-0A3A-4AF8-9C38-CA518B2BD753}" destId="{77D5FB52-5FAA-419C-9B92-C5CA78FB81BC}" srcOrd="0" destOrd="0" presId="urn:microsoft.com/office/officeart/2005/8/layout/orgChart1"/>
    <dgm:cxn modelId="{4135FAEC-0BE6-477B-B6F4-BC7A4B729C41}" type="presParOf" srcId="{77D5FB52-5FAA-419C-9B92-C5CA78FB81BC}" destId="{6B52C4DC-7076-4D7E-97B6-F7755AAEB7A6}" srcOrd="0" destOrd="0" presId="urn:microsoft.com/office/officeart/2005/8/layout/orgChart1"/>
    <dgm:cxn modelId="{F1C9A4C8-66FA-48D4-B3E4-5F0292DBC147}" type="presParOf" srcId="{77D5FB52-5FAA-419C-9B92-C5CA78FB81BC}" destId="{A5A7E07E-A71D-41C9-81A4-FE72A2732820}" srcOrd="1" destOrd="0" presId="urn:microsoft.com/office/officeart/2005/8/layout/orgChart1"/>
    <dgm:cxn modelId="{1C4AE034-0DD3-4D21-904D-81DAB2CDF771}" type="presParOf" srcId="{345990B7-0A3A-4AF8-9C38-CA518B2BD753}" destId="{74853647-A698-4A7C-91F7-DE2153B5324C}" srcOrd="1" destOrd="0" presId="urn:microsoft.com/office/officeart/2005/8/layout/orgChart1"/>
    <dgm:cxn modelId="{C26DFD22-3D49-477A-9591-D7B09E5F0DBF}" type="presParOf" srcId="{345990B7-0A3A-4AF8-9C38-CA518B2BD753}" destId="{F5C89CBE-63D0-43D5-845D-3B54DFF7F2DA}" srcOrd="2" destOrd="0" presId="urn:microsoft.com/office/officeart/2005/8/layout/orgChart1"/>
    <dgm:cxn modelId="{60116C4D-9773-4E24-BB99-940F84F8E5F7}" type="presParOf" srcId="{E91D4DA8-A0BB-4030-A453-30A6B8967850}" destId="{AEECAD5B-81EF-43F8-A3F5-77888BF358E5}" srcOrd="2" destOrd="0" presId="urn:microsoft.com/office/officeart/2005/8/layout/orgChart1"/>
    <dgm:cxn modelId="{B3580006-0A5A-4F33-A87A-79D4356333EB}" type="presParOf" srcId="{E91D4DA8-A0BB-4030-A453-30A6B8967850}" destId="{E2B1BC80-1DE9-4394-BE5A-DCAA9FEF2B4F}" srcOrd="3" destOrd="0" presId="urn:microsoft.com/office/officeart/2005/8/layout/orgChart1"/>
    <dgm:cxn modelId="{0DE20A32-13D3-4EB9-A5C8-5D3644464C51}" type="presParOf" srcId="{E2B1BC80-1DE9-4394-BE5A-DCAA9FEF2B4F}" destId="{DBC9C3D7-DB01-49AE-B577-CBD7EFCDB852}" srcOrd="0" destOrd="0" presId="urn:microsoft.com/office/officeart/2005/8/layout/orgChart1"/>
    <dgm:cxn modelId="{C0224255-4308-4314-ADA4-1F3F5FA2D129}" type="presParOf" srcId="{DBC9C3D7-DB01-49AE-B577-CBD7EFCDB852}" destId="{EE5CBB19-5C79-49B3-B087-F2E051D65B72}" srcOrd="0" destOrd="0" presId="urn:microsoft.com/office/officeart/2005/8/layout/orgChart1"/>
    <dgm:cxn modelId="{76F757C5-DA04-4A92-9BAD-8178B162E4DE}" type="presParOf" srcId="{DBC9C3D7-DB01-49AE-B577-CBD7EFCDB852}" destId="{3B9EAEB9-5D9B-4786-B42E-8D0C1BFEA6E4}" srcOrd="1" destOrd="0" presId="urn:microsoft.com/office/officeart/2005/8/layout/orgChart1"/>
    <dgm:cxn modelId="{BE59D82C-30E6-48E0-B69B-0C5E126A416C}" type="presParOf" srcId="{E2B1BC80-1DE9-4394-BE5A-DCAA9FEF2B4F}" destId="{DB9C6A29-D634-47E7-BFFF-E1E0D6F660C4}" srcOrd="1" destOrd="0" presId="urn:microsoft.com/office/officeart/2005/8/layout/orgChart1"/>
    <dgm:cxn modelId="{D8C21536-3CEC-4D3F-87E8-1F95C44237E3}" type="presParOf" srcId="{E2B1BC80-1DE9-4394-BE5A-DCAA9FEF2B4F}" destId="{05E13B33-2992-4F9E-8C02-637005B3ECCB}" srcOrd="2" destOrd="0" presId="urn:microsoft.com/office/officeart/2005/8/layout/orgChart1"/>
    <dgm:cxn modelId="{9723C2B0-FE9D-4488-8590-49744712DC3A}" type="presParOf" srcId="{E91D4DA8-A0BB-4030-A453-30A6B8967850}" destId="{3781334C-7C48-436F-90AF-27F686080A5D}" srcOrd="4" destOrd="0" presId="urn:microsoft.com/office/officeart/2005/8/layout/orgChart1"/>
    <dgm:cxn modelId="{E11EB331-E8B7-4A93-A36F-B186235EE518}" type="presParOf" srcId="{E91D4DA8-A0BB-4030-A453-30A6B8967850}" destId="{EBF79D90-EFD7-4EB3-B10B-BA4B2CF59A99}" srcOrd="5" destOrd="0" presId="urn:microsoft.com/office/officeart/2005/8/layout/orgChart1"/>
    <dgm:cxn modelId="{CB344ED2-1097-4568-83D6-3AE15A40CB68}" type="presParOf" srcId="{EBF79D90-EFD7-4EB3-B10B-BA4B2CF59A99}" destId="{A8F137B4-4DBD-487A-8EA8-D42068417AA3}" srcOrd="0" destOrd="0" presId="urn:microsoft.com/office/officeart/2005/8/layout/orgChart1"/>
    <dgm:cxn modelId="{1E7EB225-24A1-4101-9B03-64EECB977CD6}" type="presParOf" srcId="{A8F137B4-4DBD-487A-8EA8-D42068417AA3}" destId="{BCF816BE-3329-44A1-B6F9-BDC14C2A48F6}" srcOrd="0" destOrd="0" presId="urn:microsoft.com/office/officeart/2005/8/layout/orgChart1"/>
    <dgm:cxn modelId="{28D716DE-4418-43AC-852C-A03D6735D6BB}" type="presParOf" srcId="{A8F137B4-4DBD-487A-8EA8-D42068417AA3}" destId="{F0213860-264F-41D7-B68A-7C7C7B7681C5}" srcOrd="1" destOrd="0" presId="urn:microsoft.com/office/officeart/2005/8/layout/orgChart1"/>
    <dgm:cxn modelId="{0F2A8718-DD66-403F-A848-0809EC99F463}" type="presParOf" srcId="{EBF79D90-EFD7-4EB3-B10B-BA4B2CF59A99}" destId="{89226A3D-CA34-420C-AE83-55DC20056A8C}" srcOrd="1" destOrd="0" presId="urn:microsoft.com/office/officeart/2005/8/layout/orgChart1"/>
    <dgm:cxn modelId="{8A6000C2-C315-48E2-B90B-6530E062D164}" type="presParOf" srcId="{EBF79D90-EFD7-4EB3-B10B-BA4B2CF59A99}" destId="{9D1551C7-0FA6-45A5-A641-57595D18A4D3}" srcOrd="2" destOrd="0" presId="urn:microsoft.com/office/officeart/2005/8/layout/orgChart1"/>
    <dgm:cxn modelId="{536164A9-7A6D-42A5-9145-6F3AC30BE58E}" type="presParOf" srcId="{A3CC053E-46EE-45F9-8A01-4DBACC86869B}" destId="{994538EE-3332-4E4D-A500-48DFA0FC4092}" srcOrd="2" destOrd="0" presId="urn:microsoft.com/office/officeart/2005/8/layout/orgChart1"/>
    <dgm:cxn modelId="{C978AE90-B4C5-4578-987F-30390EF298C6}" type="presParOf" srcId="{BEA2819A-488E-4127-9EA3-309867840632}" destId="{EF760343-99B0-444A-B631-83F877620479}" srcOrd="2" destOrd="0" presId="urn:microsoft.com/office/officeart/2005/8/layout/orgChart1"/>
    <dgm:cxn modelId="{7363A9DD-24AF-4B01-BDA8-07BFD96A0C30}" type="presParOf" srcId="{EF760343-99B0-444A-B631-83F877620479}" destId="{FEBEB1A2-0477-4F91-AF68-E9175F5B7DA0}" srcOrd="0" destOrd="0" presId="urn:microsoft.com/office/officeart/2005/8/layout/orgChart1"/>
    <dgm:cxn modelId="{7C759439-20EC-4DF5-9D34-C7A5281BB211}" type="presParOf" srcId="{EF760343-99B0-444A-B631-83F877620479}" destId="{52840FCC-09AE-4299-9AFE-2079CFCE93B1}" srcOrd="1" destOrd="0" presId="urn:microsoft.com/office/officeart/2005/8/layout/orgChart1"/>
    <dgm:cxn modelId="{CF610C9E-FD9E-4E17-8ADB-4AD9BEFDECF1}" type="presParOf" srcId="{52840FCC-09AE-4299-9AFE-2079CFCE93B1}" destId="{908222B9-8FCA-4AF5-ADA1-B1F13393E690}" srcOrd="0" destOrd="0" presId="urn:microsoft.com/office/officeart/2005/8/layout/orgChart1"/>
    <dgm:cxn modelId="{0F2225F3-6023-41BE-B184-FFA6D9DBDFDB}" type="presParOf" srcId="{908222B9-8FCA-4AF5-ADA1-B1F13393E690}" destId="{1C35CCAD-7E0A-4693-9E3F-304E1A15083B}" srcOrd="0" destOrd="0" presId="urn:microsoft.com/office/officeart/2005/8/layout/orgChart1"/>
    <dgm:cxn modelId="{D6F5C7A1-F03C-4791-8D7F-07AB0F932258}" type="presParOf" srcId="{908222B9-8FCA-4AF5-ADA1-B1F13393E690}" destId="{E413CA5C-1292-40A4-841C-6604A85D98C4}" srcOrd="1" destOrd="0" presId="urn:microsoft.com/office/officeart/2005/8/layout/orgChart1"/>
    <dgm:cxn modelId="{8C049225-FEA3-4FAB-8D83-7BAA39BD6C3C}" type="presParOf" srcId="{52840FCC-09AE-4299-9AFE-2079CFCE93B1}" destId="{47E4AB04-E74D-4734-8D82-06A493204D85}" srcOrd="1" destOrd="0" presId="urn:microsoft.com/office/officeart/2005/8/layout/orgChart1"/>
    <dgm:cxn modelId="{9182690F-30FE-47FC-96FC-2BA6A2E039F0}" type="presParOf" srcId="{52840FCC-09AE-4299-9AFE-2079CFCE93B1}" destId="{5C57A18A-3551-40ED-8990-DB09559FE66F}" srcOrd="2" destOrd="0" presId="urn:microsoft.com/office/officeart/2005/8/layout/orgChart1"/>
    <dgm:cxn modelId="{5C65B65C-A5F5-4B92-B1B4-CE489C495DEE}" type="presParOf" srcId="{EF760343-99B0-444A-B631-83F877620479}" destId="{D0370333-47F8-4BC1-A2B1-A4B49FE4BDE3}" srcOrd="2" destOrd="0" presId="urn:microsoft.com/office/officeart/2005/8/layout/orgChart1"/>
    <dgm:cxn modelId="{4B1E110B-AA19-4201-B6EC-AADE4F8C95F8}" type="presParOf" srcId="{EF760343-99B0-444A-B631-83F877620479}" destId="{6C0398CC-2897-41A1-9385-0A01BBF4CC67}" srcOrd="3" destOrd="0" presId="urn:microsoft.com/office/officeart/2005/8/layout/orgChart1"/>
    <dgm:cxn modelId="{07AD2F4B-783B-4CFE-81A6-34F9A88922B3}" type="presParOf" srcId="{6C0398CC-2897-41A1-9385-0A01BBF4CC67}" destId="{07F082EC-C06D-4096-8787-1D64B024FBDC}" srcOrd="0" destOrd="0" presId="urn:microsoft.com/office/officeart/2005/8/layout/orgChart1"/>
    <dgm:cxn modelId="{DD8F92C9-921E-48DD-B739-CA9FBB54A638}" type="presParOf" srcId="{07F082EC-C06D-4096-8787-1D64B024FBDC}" destId="{F0EDFE24-C984-4893-8B84-71517077C79E}" srcOrd="0" destOrd="0" presId="urn:microsoft.com/office/officeart/2005/8/layout/orgChart1"/>
    <dgm:cxn modelId="{DC4EE900-3966-42F8-907E-9A9783B1317A}" type="presParOf" srcId="{07F082EC-C06D-4096-8787-1D64B024FBDC}" destId="{8859A677-8146-4D46-9EB9-8DBD262C115A}" srcOrd="1" destOrd="0" presId="urn:microsoft.com/office/officeart/2005/8/layout/orgChart1"/>
    <dgm:cxn modelId="{92C7A3AB-DF8E-473C-B232-0A412644F3C4}" type="presParOf" srcId="{6C0398CC-2897-41A1-9385-0A01BBF4CC67}" destId="{CB9FAF13-91EA-403E-8C93-96FF9A95C006}" srcOrd="1" destOrd="0" presId="urn:microsoft.com/office/officeart/2005/8/layout/orgChart1"/>
    <dgm:cxn modelId="{6E39A1F2-AE82-4E89-9D41-B8BE03EBE206}" type="presParOf" srcId="{6C0398CC-2897-41A1-9385-0A01BBF4CC67}" destId="{04B80493-A382-422E-A970-6B7016AAB21D}"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0370333-47F8-4BC1-A2B1-A4B49FE4BDE3}">
      <dsp:nvSpPr>
        <dsp:cNvPr id="0" name=""/>
        <dsp:cNvSpPr/>
      </dsp:nvSpPr>
      <dsp:spPr>
        <a:xfrm>
          <a:off x="2409723" y="629316"/>
          <a:ext cx="132101" cy="578731"/>
        </a:xfrm>
        <a:custGeom>
          <a:avLst/>
          <a:gdLst/>
          <a:ahLst/>
          <a:cxnLst/>
          <a:rect l="0" t="0" r="0" b="0"/>
          <a:pathLst>
            <a:path>
              <a:moveTo>
                <a:pt x="0" y="0"/>
              </a:moveTo>
              <a:lnTo>
                <a:pt x="0" y="578731"/>
              </a:lnTo>
              <a:lnTo>
                <a:pt x="132101" y="578731"/>
              </a:lnTo>
            </a:path>
          </a:pathLst>
        </a:custGeom>
        <a:noFill/>
        <a:ln w="25400" cap="flat" cmpd="sng" algn="ctr">
          <a:solidFill>
            <a:schemeClr val="accent5">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EBEB1A2-0477-4F91-AF68-E9175F5B7DA0}">
      <dsp:nvSpPr>
        <dsp:cNvPr id="0" name=""/>
        <dsp:cNvSpPr/>
      </dsp:nvSpPr>
      <dsp:spPr>
        <a:xfrm>
          <a:off x="2277621" y="629316"/>
          <a:ext cx="132101" cy="578731"/>
        </a:xfrm>
        <a:custGeom>
          <a:avLst/>
          <a:gdLst/>
          <a:ahLst/>
          <a:cxnLst/>
          <a:rect l="0" t="0" r="0" b="0"/>
          <a:pathLst>
            <a:path>
              <a:moveTo>
                <a:pt x="132101" y="0"/>
              </a:moveTo>
              <a:lnTo>
                <a:pt x="132101" y="578731"/>
              </a:lnTo>
              <a:lnTo>
                <a:pt x="0" y="578731"/>
              </a:lnTo>
            </a:path>
          </a:pathLst>
        </a:custGeom>
        <a:noFill/>
        <a:ln w="25400" cap="flat" cmpd="sng" algn="ctr">
          <a:solidFill>
            <a:schemeClr val="accent5">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3781334C-7C48-436F-90AF-27F686080A5D}">
      <dsp:nvSpPr>
        <dsp:cNvPr id="0" name=""/>
        <dsp:cNvSpPr/>
      </dsp:nvSpPr>
      <dsp:spPr>
        <a:xfrm>
          <a:off x="3428794" y="2415836"/>
          <a:ext cx="188716" cy="2365250"/>
        </a:xfrm>
        <a:custGeom>
          <a:avLst/>
          <a:gdLst/>
          <a:ahLst/>
          <a:cxnLst/>
          <a:rect l="0" t="0" r="0" b="0"/>
          <a:pathLst>
            <a:path>
              <a:moveTo>
                <a:pt x="0" y="0"/>
              </a:moveTo>
              <a:lnTo>
                <a:pt x="0" y="2365250"/>
              </a:lnTo>
              <a:lnTo>
                <a:pt x="188716" y="2365250"/>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EECAD5B-81EF-43F8-A3F5-77888BF358E5}">
      <dsp:nvSpPr>
        <dsp:cNvPr id="0" name=""/>
        <dsp:cNvSpPr/>
      </dsp:nvSpPr>
      <dsp:spPr>
        <a:xfrm>
          <a:off x="3428794" y="2415836"/>
          <a:ext cx="188716" cy="1471991"/>
        </a:xfrm>
        <a:custGeom>
          <a:avLst/>
          <a:gdLst/>
          <a:ahLst/>
          <a:cxnLst/>
          <a:rect l="0" t="0" r="0" b="0"/>
          <a:pathLst>
            <a:path>
              <a:moveTo>
                <a:pt x="0" y="0"/>
              </a:moveTo>
              <a:lnTo>
                <a:pt x="0" y="1471991"/>
              </a:lnTo>
              <a:lnTo>
                <a:pt x="188716" y="1471991"/>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612E7051-CD16-4FC9-9547-EFD43E8410D2}">
      <dsp:nvSpPr>
        <dsp:cNvPr id="0" name=""/>
        <dsp:cNvSpPr/>
      </dsp:nvSpPr>
      <dsp:spPr>
        <a:xfrm>
          <a:off x="3428794" y="2415836"/>
          <a:ext cx="188716" cy="578731"/>
        </a:xfrm>
        <a:custGeom>
          <a:avLst/>
          <a:gdLst/>
          <a:ahLst/>
          <a:cxnLst/>
          <a:rect l="0" t="0" r="0" b="0"/>
          <a:pathLst>
            <a:path>
              <a:moveTo>
                <a:pt x="0" y="0"/>
              </a:moveTo>
              <a:lnTo>
                <a:pt x="0" y="578731"/>
              </a:lnTo>
              <a:lnTo>
                <a:pt x="188716" y="578731"/>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4B7BC8A-8C01-4DB1-A41F-8586709C8A22}">
      <dsp:nvSpPr>
        <dsp:cNvPr id="0" name=""/>
        <dsp:cNvSpPr/>
      </dsp:nvSpPr>
      <dsp:spPr>
        <a:xfrm>
          <a:off x="2409723" y="629316"/>
          <a:ext cx="1522315" cy="1157463"/>
        </a:xfrm>
        <a:custGeom>
          <a:avLst/>
          <a:gdLst/>
          <a:ahLst/>
          <a:cxnLst/>
          <a:rect l="0" t="0" r="0" b="0"/>
          <a:pathLst>
            <a:path>
              <a:moveTo>
                <a:pt x="0" y="0"/>
              </a:moveTo>
              <a:lnTo>
                <a:pt x="0" y="1025361"/>
              </a:lnTo>
              <a:lnTo>
                <a:pt x="1522315" y="1025361"/>
              </a:lnTo>
              <a:lnTo>
                <a:pt x="1522315" y="1157463"/>
              </a:lnTo>
            </a:path>
          </a:pathLst>
        </a:custGeom>
        <a:noFill/>
        <a:ln w="25400" cap="flat" cmpd="sng" algn="ctr">
          <a:solidFill>
            <a:schemeClr val="accent5">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4462E2B-3731-44E3-87B1-80859381899D}">
      <dsp:nvSpPr>
        <dsp:cNvPr id="0" name=""/>
        <dsp:cNvSpPr/>
      </dsp:nvSpPr>
      <dsp:spPr>
        <a:xfrm>
          <a:off x="1906478" y="2415836"/>
          <a:ext cx="188716" cy="2365250"/>
        </a:xfrm>
        <a:custGeom>
          <a:avLst/>
          <a:gdLst/>
          <a:ahLst/>
          <a:cxnLst/>
          <a:rect l="0" t="0" r="0" b="0"/>
          <a:pathLst>
            <a:path>
              <a:moveTo>
                <a:pt x="0" y="0"/>
              </a:moveTo>
              <a:lnTo>
                <a:pt x="0" y="2365250"/>
              </a:lnTo>
              <a:lnTo>
                <a:pt x="188716" y="2365250"/>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3EF0674D-967A-4BD5-A2B6-8E416E77B393}">
      <dsp:nvSpPr>
        <dsp:cNvPr id="0" name=""/>
        <dsp:cNvSpPr/>
      </dsp:nvSpPr>
      <dsp:spPr>
        <a:xfrm>
          <a:off x="1906478" y="2415836"/>
          <a:ext cx="188716" cy="1471991"/>
        </a:xfrm>
        <a:custGeom>
          <a:avLst/>
          <a:gdLst/>
          <a:ahLst/>
          <a:cxnLst/>
          <a:rect l="0" t="0" r="0" b="0"/>
          <a:pathLst>
            <a:path>
              <a:moveTo>
                <a:pt x="0" y="0"/>
              </a:moveTo>
              <a:lnTo>
                <a:pt x="0" y="1471991"/>
              </a:lnTo>
              <a:lnTo>
                <a:pt x="188716" y="1471991"/>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F961FD0-38D8-4F2A-9E09-A98138E07CEF}">
      <dsp:nvSpPr>
        <dsp:cNvPr id="0" name=""/>
        <dsp:cNvSpPr/>
      </dsp:nvSpPr>
      <dsp:spPr>
        <a:xfrm>
          <a:off x="1906478" y="2415836"/>
          <a:ext cx="188716" cy="578731"/>
        </a:xfrm>
        <a:custGeom>
          <a:avLst/>
          <a:gdLst/>
          <a:ahLst/>
          <a:cxnLst/>
          <a:rect l="0" t="0" r="0" b="0"/>
          <a:pathLst>
            <a:path>
              <a:moveTo>
                <a:pt x="0" y="0"/>
              </a:moveTo>
              <a:lnTo>
                <a:pt x="0" y="578731"/>
              </a:lnTo>
              <a:lnTo>
                <a:pt x="188716" y="578731"/>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6666D9DA-657B-4342-B146-3A5419F0035E}">
      <dsp:nvSpPr>
        <dsp:cNvPr id="0" name=""/>
        <dsp:cNvSpPr/>
      </dsp:nvSpPr>
      <dsp:spPr>
        <a:xfrm>
          <a:off x="2364003" y="629316"/>
          <a:ext cx="91440" cy="1157463"/>
        </a:xfrm>
        <a:custGeom>
          <a:avLst/>
          <a:gdLst/>
          <a:ahLst/>
          <a:cxnLst/>
          <a:rect l="0" t="0" r="0" b="0"/>
          <a:pathLst>
            <a:path>
              <a:moveTo>
                <a:pt x="45720" y="0"/>
              </a:moveTo>
              <a:lnTo>
                <a:pt x="45720" y="1157463"/>
              </a:lnTo>
            </a:path>
          </a:pathLst>
        </a:custGeom>
        <a:noFill/>
        <a:ln w="25400" cap="flat" cmpd="sng" algn="ctr">
          <a:solidFill>
            <a:schemeClr val="accent5">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ACED1B8-8C26-452B-B5E6-09EA8A3C9C94}">
      <dsp:nvSpPr>
        <dsp:cNvPr id="0" name=""/>
        <dsp:cNvSpPr/>
      </dsp:nvSpPr>
      <dsp:spPr>
        <a:xfrm>
          <a:off x="384162" y="2415836"/>
          <a:ext cx="188716" cy="2365250"/>
        </a:xfrm>
        <a:custGeom>
          <a:avLst/>
          <a:gdLst/>
          <a:ahLst/>
          <a:cxnLst/>
          <a:rect l="0" t="0" r="0" b="0"/>
          <a:pathLst>
            <a:path>
              <a:moveTo>
                <a:pt x="0" y="0"/>
              </a:moveTo>
              <a:lnTo>
                <a:pt x="0" y="2365250"/>
              </a:lnTo>
              <a:lnTo>
                <a:pt x="188716" y="2365250"/>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DE456820-1A81-4D62-BB3A-DE1438F7E3B6}">
      <dsp:nvSpPr>
        <dsp:cNvPr id="0" name=""/>
        <dsp:cNvSpPr/>
      </dsp:nvSpPr>
      <dsp:spPr>
        <a:xfrm>
          <a:off x="384162" y="2415836"/>
          <a:ext cx="188716" cy="1471991"/>
        </a:xfrm>
        <a:custGeom>
          <a:avLst/>
          <a:gdLst/>
          <a:ahLst/>
          <a:cxnLst/>
          <a:rect l="0" t="0" r="0" b="0"/>
          <a:pathLst>
            <a:path>
              <a:moveTo>
                <a:pt x="0" y="0"/>
              </a:moveTo>
              <a:lnTo>
                <a:pt x="0" y="1471991"/>
              </a:lnTo>
              <a:lnTo>
                <a:pt x="188716" y="1471991"/>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5BEA8D6-8814-4000-BDE5-61FA255F07DF}">
      <dsp:nvSpPr>
        <dsp:cNvPr id="0" name=""/>
        <dsp:cNvSpPr/>
      </dsp:nvSpPr>
      <dsp:spPr>
        <a:xfrm>
          <a:off x="384162" y="2415836"/>
          <a:ext cx="188716" cy="578731"/>
        </a:xfrm>
        <a:custGeom>
          <a:avLst/>
          <a:gdLst/>
          <a:ahLst/>
          <a:cxnLst/>
          <a:rect l="0" t="0" r="0" b="0"/>
          <a:pathLst>
            <a:path>
              <a:moveTo>
                <a:pt x="0" y="0"/>
              </a:moveTo>
              <a:lnTo>
                <a:pt x="0" y="578731"/>
              </a:lnTo>
              <a:lnTo>
                <a:pt x="188716" y="578731"/>
              </a:lnTo>
            </a:path>
          </a:pathLst>
        </a:custGeom>
        <a:noFill/>
        <a:ln w="25400" cap="flat" cmpd="sng" algn="ctr">
          <a:solidFill>
            <a:schemeClr val="accent6">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3668E93B-3141-41BF-A9C1-12677F0CC30D}">
      <dsp:nvSpPr>
        <dsp:cNvPr id="0" name=""/>
        <dsp:cNvSpPr/>
      </dsp:nvSpPr>
      <dsp:spPr>
        <a:xfrm>
          <a:off x="887407" y="629316"/>
          <a:ext cx="1522315" cy="1157463"/>
        </a:xfrm>
        <a:custGeom>
          <a:avLst/>
          <a:gdLst/>
          <a:ahLst/>
          <a:cxnLst/>
          <a:rect l="0" t="0" r="0" b="0"/>
          <a:pathLst>
            <a:path>
              <a:moveTo>
                <a:pt x="1522315" y="0"/>
              </a:moveTo>
              <a:lnTo>
                <a:pt x="1522315" y="1025361"/>
              </a:lnTo>
              <a:lnTo>
                <a:pt x="0" y="1025361"/>
              </a:lnTo>
              <a:lnTo>
                <a:pt x="0" y="1157463"/>
              </a:lnTo>
            </a:path>
          </a:pathLst>
        </a:custGeom>
        <a:noFill/>
        <a:ln w="25400" cap="flat" cmpd="sng" algn="ctr">
          <a:solidFill>
            <a:schemeClr val="accent5">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7495E8A-0CBB-4AF4-AD1D-60FDC9EC0BF2}">
      <dsp:nvSpPr>
        <dsp:cNvPr id="0" name=""/>
        <dsp:cNvSpPr/>
      </dsp:nvSpPr>
      <dsp:spPr>
        <a:xfrm>
          <a:off x="1780667" y="260"/>
          <a:ext cx="1258112" cy="629056"/>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r>
            <a:rPr lang="en-US" sz="2800" kern="1200"/>
            <a:t>(Owner)</a:t>
          </a:r>
        </a:p>
      </dsp:txBody>
      <dsp:txXfrm>
        <a:off x="1780667" y="260"/>
        <a:ext cx="1258112" cy="629056"/>
      </dsp:txXfrm>
    </dsp:sp>
    <dsp:sp modelId="{BA33EECF-587F-47AA-9509-C537B7551D28}">
      <dsp:nvSpPr>
        <dsp:cNvPr id="0" name=""/>
        <dsp:cNvSpPr/>
      </dsp:nvSpPr>
      <dsp:spPr>
        <a:xfrm>
          <a:off x="258351" y="1786780"/>
          <a:ext cx="1258112" cy="629056"/>
        </a:xfrm>
        <a:prstGeom prst="rect">
          <a:avLst/>
        </a:prstGeom>
        <a:solidFill>
          <a:schemeClr val="accent5">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258351" y="1786780"/>
        <a:ext cx="1258112" cy="629056"/>
      </dsp:txXfrm>
    </dsp:sp>
    <dsp:sp modelId="{F227B90C-3C26-450A-B0E2-0B26D77DD74A}">
      <dsp:nvSpPr>
        <dsp:cNvPr id="0" name=""/>
        <dsp:cNvSpPr/>
      </dsp:nvSpPr>
      <dsp:spPr>
        <a:xfrm>
          <a:off x="572879" y="268003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572879" y="2680039"/>
        <a:ext cx="1258112" cy="629056"/>
      </dsp:txXfrm>
    </dsp:sp>
    <dsp:sp modelId="{AFE945F3-0669-42A6-BB45-D0FABAB22E1E}">
      <dsp:nvSpPr>
        <dsp:cNvPr id="0" name=""/>
        <dsp:cNvSpPr/>
      </dsp:nvSpPr>
      <dsp:spPr>
        <a:xfrm>
          <a:off x="572879" y="357329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572879" y="3573299"/>
        <a:ext cx="1258112" cy="629056"/>
      </dsp:txXfrm>
    </dsp:sp>
    <dsp:sp modelId="{ADA577BD-5973-401A-9E25-195828C6FC18}">
      <dsp:nvSpPr>
        <dsp:cNvPr id="0" name=""/>
        <dsp:cNvSpPr/>
      </dsp:nvSpPr>
      <dsp:spPr>
        <a:xfrm>
          <a:off x="572879" y="446655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572879" y="4466559"/>
        <a:ext cx="1258112" cy="629056"/>
      </dsp:txXfrm>
    </dsp:sp>
    <dsp:sp modelId="{98FF72A3-DC14-4536-8B4F-EC86948F5760}">
      <dsp:nvSpPr>
        <dsp:cNvPr id="0" name=""/>
        <dsp:cNvSpPr/>
      </dsp:nvSpPr>
      <dsp:spPr>
        <a:xfrm>
          <a:off x="1780667" y="1786780"/>
          <a:ext cx="1258112" cy="629056"/>
        </a:xfrm>
        <a:prstGeom prst="rect">
          <a:avLst/>
        </a:prstGeom>
        <a:solidFill>
          <a:schemeClr val="accent5">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1780667" y="1786780"/>
        <a:ext cx="1258112" cy="629056"/>
      </dsp:txXfrm>
    </dsp:sp>
    <dsp:sp modelId="{59EC54D1-79FB-448A-A4AF-D84E87E0AD5B}">
      <dsp:nvSpPr>
        <dsp:cNvPr id="0" name=""/>
        <dsp:cNvSpPr/>
      </dsp:nvSpPr>
      <dsp:spPr>
        <a:xfrm>
          <a:off x="2095195" y="268003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2095195" y="2680039"/>
        <a:ext cx="1258112" cy="629056"/>
      </dsp:txXfrm>
    </dsp:sp>
    <dsp:sp modelId="{3F8067FD-A811-4592-A62B-E2BC866B0B7B}">
      <dsp:nvSpPr>
        <dsp:cNvPr id="0" name=""/>
        <dsp:cNvSpPr/>
      </dsp:nvSpPr>
      <dsp:spPr>
        <a:xfrm>
          <a:off x="2095195" y="357329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2095195" y="3573299"/>
        <a:ext cx="1258112" cy="629056"/>
      </dsp:txXfrm>
    </dsp:sp>
    <dsp:sp modelId="{AF20E094-19CC-4BAE-9C43-205D88E318EF}">
      <dsp:nvSpPr>
        <dsp:cNvPr id="0" name=""/>
        <dsp:cNvSpPr/>
      </dsp:nvSpPr>
      <dsp:spPr>
        <a:xfrm>
          <a:off x="2095195" y="446655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2095195" y="4466559"/>
        <a:ext cx="1258112" cy="629056"/>
      </dsp:txXfrm>
    </dsp:sp>
    <dsp:sp modelId="{D2333F67-B726-48A8-B2D0-67D08B4ED122}">
      <dsp:nvSpPr>
        <dsp:cNvPr id="0" name=""/>
        <dsp:cNvSpPr/>
      </dsp:nvSpPr>
      <dsp:spPr>
        <a:xfrm>
          <a:off x="3302983" y="1786780"/>
          <a:ext cx="1258112" cy="629056"/>
        </a:xfrm>
        <a:prstGeom prst="rect">
          <a:avLst/>
        </a:prstGeom>
        <a:solidFill>
          <a:schemeClr val="accent5">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3302983" y="1786780"/>
        <a:ext cx="1258112" cy="629056"/>
      </dsp:txXfrm>
    </dsp:sp>
    <dsp:sp modelId="{6B52C4DC-7076-4D7E-97B6-F7755AAEB7A6}">
      <dsp:nvSpPr>
        <dsp:cNvPr id="0" name=""/>
        <dsp:cNvSpPr/>
      </dsp:nvSpPr>
      <dsp:spPr>
        <a:xfrm>
          <a:off x="3617511" y="268003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3617511" y="2680039"/>
        <a:ext cx="1258112" cy="629056"/>
      </dsp:txXfrm>
    </dsp:sp>
    <dsp:sp modelId="{EE5CBB19-5C79-49B3-B087-F2E051D65B72}">
      <dsp:nvSpPr>
        <dsp:cNvPr id="0" name=""/>
        <dsp:cNvSpPr/>
      </dsp:nvSpPr>
      <dsp:spPr>
        <a:xfrm>
          <a:off x="3617511" y="357329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3617511" y="3573299"/>
        <a:ext cx="1258112" cy="629056"/>
      </dsp:txXfrm>
    </dsp:sp>
    <dsp:sp modelId="{BCF816BE-3329-44A1-B6F9-BDC14C2A48F6}">
      <dsp:nvSpPr>
        <dsp:cNvPr id="0" name=""/>
        <dsp:cNvSpPr/>
      </dsp:nvSpPr>
      <dsp:spPr>
        <a:xfrm>
          <a:off x="3617511" y="4466559"/>
          <a:ext cx="1258112" cy="629056"/>
        </a:xfrm>
        <a:prstGeom prst="rect">
          <a:avLst/>
        </a:prstGeom>
        <a:solidFill>
          <a:schemeClr val="accent6">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3617511" y="4466559"/>
        <a:ext cx="1258112" cy="629056"/>
      </dsp:txXfrm>
    </dsp:sp>
    <dsp:sp modelId="{1C35CCAD-7E0A-4693-9E3F-304E1A15083B}">
      <dsp:nvSpPr>
        <dsp:cNvPr id="0" name=""/>
        <dsp:cNvSpPr/>
      </dsp:nvSpPr>
      <dsp:spPr>
        <a:xfrm>
          <a:off x="1019509" y="893520"/>
          <a:ext cx="1258112" cy="629056"/>
        </a:xfrm>
        <a:prstGeom prst="rect">
          <a:avLst/>
        </a:prstGeom>
        <a:solidFill>
          <a:schemeClr val="accent5">
            <a:hueOff val="0"/>
            <a:satOff val="0"/>
            <a:lumOff val="0"/>
            <a:alphaOff val="0"/>
          </a:schemeClr>
        </a:solidFill>
        <a:ln w="25400" cap="flat" cmpd="sng" algn="ctr">
          <a:solidFill>
            <a:schemeClr val="l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endParaRPr lang="en-US" sz="2800" kern="1200"/>
        </a:p>
      </dsp:txBody>
      <dsp:txXfrm>
        <a:off x="1019509" y="893520"/>
        <a:ext cx="1258112" cy="629056"/>
      </dsp:txXfrm>
    </dsp:sp>
    <dsp:sp modelId="{F0EDFE24-C984-4893-8B84-71517077C79E}">
      <dsp:nvSpPr>
        <dsp:cNvPr id="0" name=""/>
        <dsp:cNvSpPr/>
      </dsp:nvSpPr>
      <dsp:spPr>
        <a:xfrm>
          <a:off x="2541825" y="893520"/>
          <a:ext cx="1258112" cy="629056"/>
        </a:xfrm>
        <a:prstGeom prst="rect">
          <a:avLst/>
        </a:prstGeom>
        <a:solidFill>
          <a:schemeClr val="accent5">
            <a:hueOff val="0"/>
            <a:satOff val="0"/>
            <a:lumOff val="0"/>
            <a:alphaOff val="0"/>
          </a:schemeClr>
        </a:solidFill>
        <a:ln w="25400" cap="flat" cmpd="sng" algn="ctr">
          <a:solidFill>
            <a:schemeClr val="l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7780" tIns="17780" rIns="17780" bIns="17780" numCol="1" spcCol="1270" anchor="ctr" anchorCtr="0">
          <a:noAutofit/>
        </a:bodyPr>
        <a:lstStyle/>
        <a:p>
          <a:pPr lvl="0" algn="ctr" defTabSz="1244600">
            <a:lnSpc>
              <a:spcPct val="90000"/>
            </a:lnSpc>
            <a:spcBef>
              <a:spcPct val="0"/>
            </a:spcBef>
            <a:spcAft>
              <a:spcPct val="35000"/>
            </a:spcAft>
          </a:pPr>
          <a:r>
            <a:rPr lang="en-US" sz="2800" kern="1200"/>
            <a:t>[Text]</a:t>
          </a:r>
        </a:p>
      </dsp:txBody>
      <dsp:txXfrm>
        <a:off x="2541825" y="893520"/>
        <a:ext cx="1258112" cy="629056"/>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9526</xdr:colOff>
      <xdr:row>0</xdr:row>
      <xdr:rowOff>257174</xdr:rowOff>
    </xdr:from>
    <xdr:to>
      <xdr:col>6</xdr:col>
      <xdr:colOff>600075</xdr:colOff>
      <xdr:row>3</xdr:row>
      <xdr:rowOff>142874</xdr:rowOff>
    </xdr:to>
    <xdr:sp macro="" textlink="">
      <xdr:nvSpPr>
        <xdr:cNvPr id="4" name="TextBox 3">
          <a:extLst>
            <a:ext uri="{FF2B5EF4-FFF2-40B4-BE49-F238E27FC236}">
              <a16:creationId xmlns:a16="http://schemas.microsoft.com/office/drawing/2014/main" xmlns="" id="{00000000-0008-0000-0200-000004000000}"/>
            </a:ext>
          </a:extLst>
        </xdr:cNvPr>
        <xdr:cNvSpPr txBox="1"/>
      </xdr:nvSpPr>
      <xdr:spPr>
        <a:xfrm>
          <a:off x="9526" y="257174"/>
          <a:ext cx="5934074" cy="5238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i="1"/>
            <a:t>Prepared by Dr. Alex White, Virginia Tech, January 2019 for </a:t>
          </a:r>
        </a:p>
        <a:p>
          <a:pPr algn="ctr"/>
          <a:r>
            <a:rPr lang="en-US" sz="1100" b="1" i="1"/>
            <a:t>FCU Business Transition Planning Workbook</a:t>
          </a:r>
        </a:p>
      </xdr:txBody>
    </xdr:sp>
    <xdr:clientData/>
  </xdr:twoCellAnchor>
  <xdr:twoCellAnchor editAs="oneCell">
    <xdr:from>
      <xdr:col>0</xdr:col>
      <xdr:colOff>0</xdr:colOff>
      <xdr:row>3</xdr:row>
      <xdr:rowOff>133350</xdr:rowOff>
    </xdr:from>
    <xdr:to>
      <xdr:col>7</xdr:col>
      <xdr:colOff>9525</xdr:colOff>
      <xdr:row>28</xdr:row>
      <xdr:rowOff>0</xdr:rowOff>
    </xdr:to>
    <xdr:pic>
      <xdr:nvPicPr>
        <xdr:cNvPr id="2" name="Picture 1">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a:srcRect b="40640"/>
        <a:stretch/>
      </xdr:blipFill>
      <xdr:spPr>
        <a:xfrm>
          <a:off x="0" y="781050"/>
          <a:ext cx="5962650" cy="455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0</xdr:row>
      <xdr:rowOff>428625</xdr:rowOff>
    </xdr:to>
    <xdr:sp macro="" textlink="">
      <xdr:nvSpPr>
        <xdr:cNvPr id="3" name="TextBox 2">
          <a:extLst>
            <a:ext uri="{FF2B5EF4-FFF2-40B4-BE49-F238E27FC236}">
              <a16:creationId xmlns:a16="http://schemas.microsoft.com/office/drawing/2014/main" xmlns="" id="{00000000-0008-0000-0400-000003000000}"/>
            </a:ext>
          </a:extLst>
        </xdr:cNvPr>
        <xdr:cNvSpPr txBox="1"/>
      </xdr:nvSpPr>
      <xdr:spPr>
        <a:xfrm>
          <a:off x="0" y="0"/>
          <a:ext cx="9215438"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600" b="1">
              <a:solidFill>
                <a:schemeClr val="dk1"/>
              </a:solidFill>
              <a:effectLst/>
              <a:latin typeface="+mn-lt"/>
              <a:ea typeface="+mn-ea"/>
              <a:cs typeface="+mn-cs"/>
            </a:rPr>
            <a:t>Transition Planning Timeline</a:t>
          </a:r>
          <a:endParaRPr lang="en-US" sz="1600">
            <a:effectLst/>
          </a:endParaRPr>
        </a:p>
      </xdr:txBody>
    </xdr:sp>
    <xdr:clientData/>
  </xdr:twoCellAnchor>
  <xdr:twoCellAnchor>
    <xdr:from>
      <xdr:col>0</xdr:col>
      <xdr:colOff>9525</xdr:colOff>
      <xdr:row>0</xdr:row>
      <xdr:rowOff>333376</xdr:rowOff>
    </xdr:from>
    <xdr:to>
      <xdr:col>9</xdr:col>
      <xdr:colOff>9525</xdr:colOff>
      <xdr:row>0</xdr:row>
      <xdr:rowOff>1095375</xdr:rowOff>
    </xdr:to>
    <xdr:sp macro="" textlink="">
      <xdr:nvSpPr>
        <xdr:cNvPr id="2" name="TextBox 1">
          <a:extLst>
            <a:ext uri="{FF2B5EF4-FFF2-40B4-BE49-F238E27FC236}">
              <a16:creationId xmlns:a16="http://schemas.microsoft.com/office/drawing/2014/main" xmlns="" id="{00000000-0008-0000-0400-000002000000}"/>
            </a:ext>
          </a:extLst>
        </xdr:cNvPr>
        <xdr:cNvSpPr txBox="1"/>
      </xdr:nvSpPr>
      <xdr:spPr>
        <a:xfrm>
          <a:off x="9525" y="333376"/>
          <a:ext cx="9696450" cy="761999"/>
        </a:xfrm>
        <a:prstGeom prst="rect">
          <a:avLst/>
        </a:prstGeom>
        <a:solidFill>
          <a:schemeClr val="accent3"/>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t>Directions</a:t>
          </a:r>
          <a:r>
            <a:rPr lang="en-US" sz="1200" b="1"/>
            <a:t>: For each</a:t>
          </a:r>
          <a:r>
            <a:rPr lang="en-US" sz="1200" b="1" baseline="0"/>
            <a:t> task, rank the priority of the task for your family and business. Use descriptors such as "High, Medium, Low" or a number scale (1 = low priority, 10 = high priority). List the proposed date that you want to have the task completed, as well as the actual date that you complete the task. Note any further actions that might need to be taken to complete or revise the task.</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1</xdr:rowOff>
    </xdr:from>
    <xdr:to>
      <xdr:col>7</xdr:col>
      <xdr:colOff>0</xdr:colOff>
      <xdr:row>0</xdr:row>
      <xdr:rowOff>381001</xdr:rowOff>
    </xdr:to>
    <xdr:sp macro="" textlink="">
      <xdr:nvSpPr>
        <xdr:cNvPr id="2" name="TextBox 1">
          <a:extLst>
            <a:ext uri="{FF2B5EF4-FFF2-40B4-BE49-F238E27FC236}">
              <a16:creationId xmlns:a16="http://schemas.microsoft.com/office/drawing/2014/main" xmlns="" id="{00000000-0008-0000-0600-000002000000}"/>
            </a:ext>
          </a:extLst>
        </xdr:cNvPr>
        <xdr:cNvSpPr txBox="1"/>
      </xdr:nvSpPr>
      <xdr:spPr>
        <a:xfrm>
          <a:off x="9525" y="1"/>
          <a:ext cx="12492038"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t>Key Suppliers for the Business &amp; Family </a:t>
          </a:r>
        </a:p>
      </xdr:txBody>
    </xdr:sp>
    <xdr:clientData/>
  </xdr:twoCellAnchor>
  <xdr:twoCellAnchor>
    <xdr:from>
      <xdr:col>0</xdr:col>
      <xdr:colOff>0</xdr:colOff>
      <xdr:row>0</xdr:row>
      <xdr:rowOff>328083</xdr:rowOff>
    </xdr:from>
    <xdr:to>
      <xdr:col>7</xdr:col>
      <xdr:colOff>11906</xdr:colOff>
      <xdr:row>0</xdr:row>
      <xdr:rowOff>1095375</xdr:rowOff>
    </xdr:to>
    <xdr:sp macro="" textlink="">
      <xdr:nvSpPr>
        <xdr:cNvPr id="3" name="TextBox 2">
          <a:extLst>
            <a:ext uri="{FF2B5EF4-FFF2-40B4-BE49-F238E27FC236}">
              <a16:creationId xmlns:a16="http://schemas.microsoft.com/office/drawing/2014/main" xmlns="" id="{00000000-0008-0000-0600-000003000000}"/>
            </a:ext>
          </a:extLst>
        </xdr:cNvPr>
        <xdr:cNvSpPr txBox="1"/>
      </xdr:nvSpPr>
      <xdr:spPr>
        <a:xfrm>
          <a:off x="0" y="328083"/>
          <a:ext cx="12513469" cy="767292"/>
        </a:xfrm>
        <a:prstGeom prst="rect">
          <a:avLst/>
        </a:prstGeom>
        <a:solidFill>
          <a:schemeClr val="accent3"/>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t>Directions</a:t>
          </a:r>
          <a:r>
            <a:rPr lang="en-US" sz="1200" b="1"/>
            <a:t>: </a:t>
          </a:r>
          <a:r>
            <a:rPr lang="en-US" sz="1200" b="1">
              <a:solidFill>
                <a:schemeClr val="dk1"/>
              </a:solidFill>
              <a:effectLst/>
              <a:latin typeface="+mn-lt"/>
              <a:ea typeface="+mn-ea"/>
              <a:cs typeface="+mn-cs"/>
            </a:rPr>
            <a:t>Make a list of useful information about each of your suppliers of goods or services,</a:t>
          </a:r>
          <a:r>
            <a:rPr lang="en-US" sz="1200" b="1" baseline="0">
              <a:solidFill>
                <a:schemeClr val="dk1"/>
              </a:solidFill>
              <a:effectLst/>
              <a:latin typeface="+mn-lt"/>
              <a:ea typeface="+mn-ea"/>
              <a:cs typeface="+mn-cs"/>
            </a:rPr>
            <a:t> including the n</a:t>
          </a:r>
          <a:r>
            <a:rPr lang="en-US" sz="1200" b="1">
              <a:solidFill>
                <a:schemeClr val="dk1"/>
              </a:solidFill>
              <a:effectLst/>
              <a:latin typeface="+mn-lt"/>
              <a:ea typeface="+mn-ea"/>
              <a:cs typeface="+mn-cs"/>
            </a:rPr>
            <a:t>ame of the business,</a:t>
          </a:r>
          <a:r>
            <a:rPr lang="en-US" sz="1200" b="1" baseline="0">
              <a:solidFill>
                <a:schemeClr val="dk1"/>
              </a:solidFill>
              <a:effectLst/>
              <a:latin typeface="+mn-lt"/>
              <a:ea typeface="+mn-ea"/>
              <a:cs typeface="+mn-cs"/>
            </a:rPr>
            <a:t> </a:t>
          </a:r>
          <a:r>
            <a:rPr lang="en-US" sz="1200" b="1">
              <a:solidFill>
                <a:schemeClr val="dk1"/>
              </a:solidFill>
              <a:effectLst/>
              <a:latin typeface="+mn-lt"/>
              <a:ea typeface="+mn-ea"/>
              <a:cs typeface="+mn-cs"/>
            </a:rPr>
            <a:t>your primary contact’s name and contact information,</a:t>
          </a:r>
          <a:r>
            <a:rPr lang="en-US" sz="1200" b="1" baseline="0">
              <a:solidFill>
                <a:schemeClr val="dk1"/>
              </a:solidFill>
              <a:effectLst/>
              <a:latin typeface="+mn-lt"/>
              <a:ea typeface="+mn-ea"/>
              <a:cs typeface="+mn-cs"/>
            </a:rPr>
            <a:t> </a:t>
          </a:r>
          <a:r>
            <a:rPr lang="en-US" sz="1200" b="1">
              <a:solidFill>
                <a:schemeClr val="dk1"/>
              </a:solidFill>
              <a:effectLst/>
              <a:latin typeface="+mn-lt"/>
              <a:ea typeface="+mn-ea"/>
              <a:cs typeface="+mn-cs"/>
            </a:rPr>
            <a:t>account numbers, types of accounts, any notes that will help maintain consistency of service,</a:t>
          </a:r>
          <a:r>
            <a:rPr lang="en-US" sz="1200" b="1" baseline="0">
              <a:solidFill>
                <a:schemeClr val="dk1"/>
              </a:solidFill>
              <a:effectLst/>
              <a:latin typeface="+mn-lt"/>
              <a:ea typeface="+mn-ea"/>
              <a:cs typeface="+mn-cs"/>
            </a:rPr>
            <a:t> </a:t>
          </a:r>
          <a:r>
            <a:rPr lang="en-US" sz="1200" b="1">
              <a:solidFill>
                <a:schemeClr val="dk1"/>
              </a:solidFill>
              <a:effectLst/>
              <a:latin typeface="+mn-lt"/>
              <a:ea typeface="+mn-ea"/>
              <a:cs typeface="+mn-cs"/>
            </a:rPr>
            <a:t>etc.  This makes it easier to keep things operating when the primary decision maker is not available (traveling, ill, deceased).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xdr:colOff>
      <xdr:row>0</xdr:row>
      <xdr:rowOff>428625</xdr:rowOff>
    </xdr:to>
    <xdr:sp macro="" textlink="">
      <xdr:nvSpPr>
        <xdr:cNvPr id="2" name="TextBox 1">
          <a:extLst>
            <a:ext uri="{FF2B5EF4-FFF2-40B4-BE49-F238E27FC236}">
              <a16:creationId xmlns:a16="http://schemas.microsoft.com/office/drawing/2014/main" xmlns="" id="{00000000-0008-0000-0900-000002000000}"/>
            </a:ext>
          </a:extLst>
        </xdr:cNvPr>
        <xdr:cNvSpPr txBox="1"/>
      </xdr:nvSpPr>
      <xdr:spPr>
        <a:xfrm>
          <a:off x="0" y="0"/>
          <a:ext cx="14061282" cy="4286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t>Farm Resource Inventory</a:t>
          </a:r>
        </a:p>
      </xdr:txBody>
    </xdr:sp>
    <xdr:clientData/>
  </xdr:twoCellAnchor>
  <xdr:twoCellAnchor>
    <xdr:from>
      <xdr:col>0</xdr:col>
      <xdr:colOff>0</xdr:colOff>
      <xdr:row>0</xdr:row>
      <xdr:rowOff>381001</xdr:rowOff>
    </xdr:from>
    <xdr:to>
      <xdr:col>8</xdr:col>
      <xdr:colOff>0</xdr:colOff>
      <xdr:row>0</xdr:row>
      <xdr:rowOff>1345407</xdr:rowOff>
    </xdr:to>
    <xdr:sp macro="" textlink="">
      <xdr:nvSpPr>
        <xdr:cNvPr id="3" name="TextBox 2">
          <a:extLst>
            <a:ext uri="{FF2B5EF4-FFF2-40B4-BE49-F238E27FC236}">
              <a16:creationId xmlns:a16="http://schemas.microsoft.com/office/drawing/2014/main" xmlns="" id="{00000000-0008-0000-0900-000003000000}"/>
            </a:ext>
          </a:extLst>
        </xdr:cNvPr>
        <xdr:cNvSpPr txBox="1"/>
      </xdr:nvSpPr>
      <xdr:spPr>
        <a:xfrm>
          <a:off x="0" y="381001"/>
          <a:ext cx="14061281" cy="964406"/>
        </a:xfrm>
        <a:prstGeom prst="rect">
          <a:avLst/>
        </a:prstGeom>
        <a:solidFill>
          <a:schemeClr val="accent3"/>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u="sng"/>
            <a:t>Direction</a:t>
          </a:r>
          <a:r>
            <a:rPr lang="en-US" sz="1200" b="1"/>
            <a:t>s: </a:t>
          </a:r>
          <a:r>
            <a:rPr lang="en-US" sz="1200" b="1">
              <a:solidFill>
                <a:schemeClr val="dk1"/>
              </a:solidFill>
              <a:effectLst/>
              <a:latin typeface="+mn-lt"/>
              <a:ea typeface="+mn-ea"/>
              <a:cs typeface="+mn-cs"/>
            </a:rPr>
            <a:t>Use the following worksheet to list all of the assets or resources that are used in the operation of your farm or business.  For each resource ,list:</a:t>
          </a:r>
        </a:p>
        <a:p>
          <a:pPr algn="ctr"/>
          <a:r>
            <a:rPr lang="en-US" sz="1200" b="1">
              <a:solidFill>
                <a:schemeClr val="dk1"/>
              </a:solidFill>
              <a:effectLst/>
              <a:latin typeface="+mn-lt"/>
              <a:ea typeface="+mn-ea"/>
              <a:cs typeface="+mn-cs"/>
            </a:rPr>
            <a:t>Amount on hand</a:t>
          </a:r>
          <a:r>
            <a:rPr lang="en-US" sz="1200" b="1" baseline="0">
              <a:solidFill>
                <a:schemeClr val="dk1"/>
              </a:solidFill>
              <a:effectLst/>
              <a:latin typeface="+mn-lt"/>
              <a:ea typeface="+mn-ea"/>
              <a:cs typeface="+mn-cs"/>
            </a:rPr>
            <a:t> (l</a:t>
          </a:r>
          <a:r>
            <a:rPr lang="en-US" sz="1200" b="1">
              <a:solidFill>
                <a:schemeClr val="dk1"/>
              </a:solidFill>
              <a:effectLst/>
              <a:latin typeface="+mn-lt"/>
              <a:ea typeface="+mn-ea"/>
              <a:cs typeface="+mn-cs"/>
            </a:rPr>
            <a:t>ist the number of tons, acres, head, etc. For buildings and facilities you can list the capacity), units of measurement (dollars, bushels, acres, etc.),</a:t>
          </a:r>
          <a:r>
            <a:rPr lang="en-US" sz="1200" b="1" baseline="0">
              <a:solidFill>
                <a:schemeClr val="dk1"/>
              </a:solidFill>
              <a:effectLst/>
              <a:latin typeface="+mn-lt"/>
              <a:ea typeface="+mn-ea"/>
              <a:cs typeface="+mn-cs"/>
            </a:rPr>
            <a:t> c</a:t>
          </a:r>
          <a:r>
            <a:rPr lang="en-US" sz="1200" b="1">
              <a:solidFill>
                <a:schemeClr val="dk1"/>
              </a:solidFill>
              <a:effectLst/>
              <a:latin typeface="+mn-lt"/>
              <a:ea typeface="+mn-ea"/>
              <a:cs typeface="+mn-cs"/>
            </a:rPr>
            <a:t>urrent market value, tax basis of each resource,</a:t>
          </a:r>
          <a:r>
            <a:rPr lang="en-US" sz="1200" b="1" baseline="0">
              <a:solidFill>
                <a:schemeClr val="dk1"/>
              </a:solidFill>
              <a:effectLst/>
              <a:latin typeface="+mn-lt"/>
              <a:ea typeface="+mn-ea"/>
              <a:cs typeface="+mn-cs"/>
            </a:rPr>
            <a:t> w</a:t>
          </a:r>
          <a:r>
            <a:rPr lang="en-US" sz="1200" b="1">
              <a:solidFill>
                <a:schemeClr val="dk1"/>
              </a:solidFill>
              <a:effectLst/>
              <a:latin typeface="+mn-lt"/>
              <a:ea typeface="+mn-ea"/>
              <a:cs typeface="+mn-cs"/>
            </a:rPr>
            <a:t>ho owns  the resource and/or the percentages of ownership.</a:t>
          </a:r>
          <a:r>
            <a:rPr lang="en-US" sz="1200" b="1" baseline="0">
              <a:solidFill>
                <a:schemeClr val="dk1"/>
              </a:solidFill>
              <a:effectLst/>
              <a:latin typeface="+mn-lt"/>
              <a:ea typeface="+mn-ea"/>
              <a:cs typeface="+mn-cs"/>
            </a:rPr>
            <a:t> N</a:t>
          </a:r>
          <a:r>
            <a:rPr lang="en-US" sz="1200" b="1">
              <a:solidFill>
                <a:schemeClr val="dk1"/>
              </a:solidFill>
              <a:effectLst/>
              <a:latin typeface="+mn-lt"/>
              <a:ea typeface="+mn-ea"/>
              <a:cs typeface="+mn-cs"/>
            </a:rPr>
            <a:t>otes about each resource that might be important to the management of the farm or notes that might be useful in the transition planning process</a:t>
          </a:r>
          <a:r>
            <a:rPr lang="en-US" sz="1200" b="1" baseline="0">
              <a:solidFill>
                <a:schemeClr val="dk1"/>
              </a:solidFill>
              <a:effectLst/>
              <a:latin typeface="+mn-lt"/>
              <a:ea typeface="+mn-ea"/>
              <a:cs typeface="+mn-cs"/>
            </a:rPr>
            <a:t> are listed in the last column.</a:t>
          </a:r>
          <a:endParaRPr lang="en-US"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504824</xdr:colOff>
      <xdr:row>3</xdr:row>
      <xdr:rowOff>161924</xdr:rowOff>
    </xdr:from>
    <xdr:to>
      <xdr:col>9</xdr:col>
      <xdr:colOff>152399</xdr:colOff>
      <xdr:row>30</xdr:row>
      <xdr:rowOff>114300</xdr:rowOff>
    </xdr:to>
    <xdr:graphicFrame macro="">
      <xdr:nvGraphicFramePr>
        <xdr:cNvPr id="3" name="Diagram 2">
          <a:extLst>
            <a:ext uri="{FF2B5EF4-FFF2-40B4-BE49-F238E27FC236}">
              <a16:creationId xmlns:a16="http://schemas.microsoft.com/office/drawing/2014/main" xmlns="" id="{00000000-0008-0000-0E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White, Alex" id="{6BEA1B89-5BE6-41AE-B846-193E932EF9BB}" userId="S::axwhite@vt.edu::a8bceebd-2202-442e-8c93-d9b543de902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30" dT="2019-09-28T14:29:59.01" personId="{6BEA1B89-5BE6-41AE-B846-193E932EF9BB}" id="{F21F2AF5-A6BF-4B4B-8BBD-F97818C45B00}">
    <text>There's a note in cell N30 - probably want to hide it or erase it.</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26"/>
  <sheetViews>
    <sheetView workbookViewId="0">
      <selection activeCell="F16" sqref="F16"/>
    </sheetView>
  </sheetViews>
  <sheetFormatPr defaultRowHeight="15" x14ac:dyDescent="0.25"/>
  <cols>
    <col min="1" max="1" width="30.140625" customWidth="1"/>
  </cols>
  <sheetData>
    <row r="2" spans="1:12" x14ac:dyDescent="0.25">
      <c r="A2" s="115" t="s">
        <v>193</v>
      </c>
    </row>
    <row r="3" spans="1:12" x14ac:dyDescent="0.25">
      <c r="A3" s="115" t="s">
        <v>198</v>
      </c>
      <c r="C3" s="116"/>
    </row>
    <row r="4" spans="1:12" x14ac:dyDescent="0.25">
      <c r="A4" s="115" t="s">
        <v>194</v>
      </c>
    </row>
    <row r="5" spans="1:12" x14ac:dyDescent="0.25">
      <c r="A5" s="115" t="s">
        <v>196</v>
      </c>
    </row>
    <row r="6" spans="1:12" x14ac:dyDescent="0.25">
      <c r="A6" s="115" t="s">
        <v>0</v>
      </c>
      <c r="H6" s="114"/>
      <c r="L6" s="114"/>
    </row>
    <row r="7" spans="1:12" x14ac:dyDescent="0.25">
      <c r="A7" s="115" t="s">
        <v>199</v>
      </c>
    </row>
    <row r="8" spans="1:12" x14ac:dyDescent="0.25">
      <c r="A8" s="115" t="s">
        <v>200</v>
      </c>
    </row>
    <row r="9" spans="1:12" x14ac:dyDescent="0.25">
      <c r="A9" s="115" t="s">
        <v>197</v>
      </c>
    </row>
    <row r="10" spans="1:12" x14ac:dyDescent="0.25">
      <c r="A10" s="115" t="s">
        <v>201</v>
      </c>
    </row>
    <row r="11" spans="1:12" x14ac:dyDescent="0.25">
      <c r="A11" s="115" t="s">
        <v>202</v>
      </c>
    </row>
    <row r="12" spans="1:12" x14ac:dyDescent="0.25">
      <c r="A12" s="115" t="s">
        <v>31</v>
      </c>
    </row>
    <row r="13" spans="1:12" x14ac:dyDescent="0.25">
      <c r="A13" s="115" t="s">
        <v>195</v>
      </c>
      <c r="D13" s="113"/>
    </row>
    <row r="14" spans="1:12" x14ac:dyDescent="0.25">
      <c r="A14" s="115" t="s">
        <v>203</v>
      </c>
      <c r="D14" s="113"/>
    </row>
    <row r="15" spans="1:12" x14ac:dyDescent="0.25">
      <c r="A15" s="115" t="s">
        <v>205</v>
      </c>
      <c r="D15" s="113"/>
    </row>
    <row r="16" spans="1:12" x14ac:dyDescent="0.25">
      <c r="A16" s="115" t="s">
        <v>204</v>
      </c>
      <c r="D16" s="113"/>
    </row>
    <row r="17" spans="1:4" x14ac:dyDescent="0.25">
      <c r="A17" s="115" t="s">
        <v>26</v>
      </c>
      <c r="C17" s="113"/>
      <c r="D17" s="113"/>
    </row>
    <row r="18" spans="1:4" x14ac:dyDescent="0.25">
      <c r="A18" s="116" t="s">
        <v>30</v>
      </c>
      <c r="C18" s="113"/>
      <c r="D18" s="113"/>
    </row>
    <row r="19" spans="1:4" x14ac:dyDescent="0.25">
      <c r="A19" s="116" t="s">
        <v>417</v>
      </c>
      <c r="C19" s="113"/>
      <c r="D19" s="113"/>
    </row>
    <row r="20" spans="1:4" x14ac:dyDescent="0.25">
      <c r="C20" s="113"/>
      <c r="D20" s="113"/>
    </row>
    <row r="21" spans="1:4" x14ac:dyDescent="0.25">
      <c r="C21" s="113"/>
      <c r="D21" s="113"/>
    </row>
    <row r="22" spans="1:4" x14ac:dyDescent="0.25">
      <c r="C22" s="113"/>
      <c r="D22" s="113"/>
    </row>
    <row r="23" spans="1:4" x14ac:dyDescent="0.25">
      <c r="C23" s="113"/>
      <c r="D23" s="113"/>
    </row>
    <row r="24" spans="1:4" x14ac:dyDescent="0.25">
      <c r="C24" s="113"/>
      <c r="D24" s="113"/>
    </row>
    <row r="25" spans="1:4" x14ac:dyDescent="0.25">
      <c r="C25" s="113"/>
      <c r="D25" s="113"/>
    </row>
    <row r="26" spans="1:4" x14ac:dyDescent="0.25">
      <c r="C26" s="113"/>
      <c r="D26" s="113"/>
    </row>
  </sheetData>
  <sortState ref="J2:J6">
    <sortCondition ref="J2:J6"/>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B050"/>
  </sheetPr>
  <dimension ref="A1:Q105"/>
  <sheetViews>
    <sheetView showGridLines="0" zoomScale="70" zoomScaleNormal="70" zoomScaleSheetLayoutView="50" workbookViewId="0">
      <pane ySplit="1" topLeftCell="A2" activePane="bottomLeft" state="frozen"/>
      <selection pane="bottomLeft" activeCell="J1" sqref="J1"/>
    </sheetView>
  </sheetViews>
  <sheetFormatPr defaultColWidth="9.140625" defaultRowHeight="18.75" x14ac:dyDescent="0.3"/>
  <cols>
    <col min="1" max="1" width="33.140625" style="6" customWidth="1"/>
    <col min="2" max="2" width="16.42578125" style="9" customWidth="1"/>
    <col min="3" max="3" width="9" style="9" customWidth="1"/>
    <col min="4" max="4" width="16.5703125" style="9" customWidth="1"/>
    <col min="5" max="5" width="16.28515625" style="10" customWidth="1"/>
    <col min="6" max="7" width="24.28515625" style="6" customWidth="1"/>
    <col min="8" max="8" width="70.85546875" style="6" customWidth="1"/>
    <col min="9" max="16384" width="9.140625" style="6"/>
  </cols>
  <sheetData>
    <row r="1" spans="1:17" s="197" customFormat="1" ht="180.75" customHeight="1" thickBot="1" x14ac:dyDescent="0.4">
      <c r="A1" s="503" t="s">
        <v>42</v>
      </c>
      <c r="B1" s="502" t="s">
        <v>43</v>
      </c>
      <c r="C1" s="265" t="s">
        <v>44</v>
      </c>
      <c r="D1" s="265" t="s">
        <v>459</v>
      </c>
      <c r="E1" s="265" t="s">
        <v>411</v>
      </c>
      <c r="F1" s="266" t="s">
        <v>25</v>
      </c>
      <c r="G1" s="266" t="s">
        <v>83</v>
      </c>
      <c r="H1" s="266" t="s">
        <v>10</v>
      </c>
    </row>
    <row r="2" spans="1:17" s="15" customFormat="1" x14ac:dyDescent="0.3">
      <c r="A2" s="16" t="s">
        <v>21</v>
      </c>
      <c r="B2" s="521"/>
      <c r="C2" s="522"/>
      <c r="D2" s="523"/>
      <c r="E2" s="523"/>
      <c r="F2" s="524"/>
      <c r="G2" s="525"/>
      <c r="H2" s="526"/>
    </row>
    <row r="3" spans="1:17" s="15" customFormat="1" x14ac:dyDescent="0.3">
      <c r="A3" s="23" t="s">
        <v>45</v>
      </c>
      <c r="B3" s="527"/>
      <c r="C3" s="528"/>
      <c r="D3" s="529"/>
      <c r="E3" s="529">
        <f>B3</f>
        <v>0</v>
      </c>
      <c r="F3" s="530"/>
      <c r="G3" s="531"/>
      <c r="H3" s="532"/>
    </row>
    <row r="4" spans="1:17" s="15" customFormat="1" x14ac:dyDescent="0.3">
      <c r="A4" s="23" t="s">
        <v>46</v>
      </c>
      <c r="B4" s="527"/>
      <c r="C4" s="528"/>
      <c r="D4" s="529"/>
      <c r="E4" s="529">
        <f>B4</f>
        <v>0</v>
      </c>
      <c r="F4" s="530"/>
      <c r="G4" s="531"/>
      <c r="H4" s="532"/>
    </row>
    <row r="5" spans="1:17" s="15" customFormat="1" x14ac:dyDescent="0.3">
      <c r="A5" s="30" t="s">
        <v>124</v>
      </c>
      <c r="B5" s="533"/>
      <c r="C5" s="534"/>
      <c r="D5" s="535"/>
      <c r="E5" s="529">
        <f>B5</f>
        <v>0</v>
      </c>
      <c r="F5" s="536"/>
      <c r="G5" s="537"/>
      <c r="H5" s="538"/>
    </row>
    <row r="6" spans="1:17" s="15" customFormat="1" ht="19.5" thickBot="1" x14ac:dyDescent="0.35">
      <c r="A6" s="37" t="s">
        <v>518</v>
      </c>
      <c r="B6" s="539"/>
      <c r="C6" s="534"/>
      <c r="D6" s="535"/>
      <c r="E6" s="535">
        <f>B6</f>
        <v>0</v>
      </c>
      <c r="F6" s="540"/>
      <c r="G6" s="541"/>
      <c r="H6" s="538"/>
    </row>
    <row r="7" spans="1:17" s="15" customFormat="1" ht="19.5" thickBot="1" x14ac:dyDescent="0.35">
      <c r="A7" s="506" t="s">
        <v>130</v>
      </c>
      <c r="B7" s="542"/>
      <c r="C7" s="543"/>
      <c r="D7" s="544"/>
      <c r="E7" s="544">
        <f>SUM(E2:E6)</f>
        <v>0</v>
      </c>
      <c r="F7" s="545"/>
      <c r="G7" s="545"/>
      <c r="H7" s="546"/>
    </row>
    <row r="8" spans="1:17" s="15" customFormat="1" ht="9" customHeight="1" thickBot="1" x14ac:dyDescent="0.35">
      <c r="A8" s="172"/>
      <c r="B8" s="595"/>
      <c r="C8" s="596"/>
      <c r="D8" s="597"/>
      <c r="E8" s="597"/>
      <c r="F8" s="598"/>
      <c r="G8" s="599"/>
      <c r="H8" s="600"/>
    </row>
    <row r="9" spans="1:17" s="15" customFormat="1" ht="18.75" customHeight="1" x14ac:dyDescent="0.3">
      <c r="A9" s="16" t="s">
        <v>84</v>
      </c>
      <c r="B9" s="521"/>
      <c r="C9" s="522"/>
      <c r="D9" s="523"/>
      <c r="E9" s="523"/>
      <c r="F9" s="524"/>
      <c r="G9" s="525"/>
      <c r="H9" s="526"/>
    </row>
    <row r="10" spans="1:17" s="15" customFormat="1" ht="18.75" customHeight="1" x14ac:dyDescent="0.3">
      <c r="A10" s="23"/>
      <c r="B10" s="547"/>
      <c r="C10" s="528"/>
      <c r="D10" s="529"/>
      <c r="E10" s="529">
        <f>B10*D10</f>
        <v>0</v>
      </c>
      <c r="F10" s="530"/>
      <c r="G10" s="531"/>
      <c r="H10" s="532"/>
      <c r="J10" s="1"/>
      <c r="K10" s="1"/>
      <c r="L10" s="1"/>
      <c r="M10" s="1"/>
      <c r="N10" s="1"/>
      <c r="O10" s="1"/>
      <c r="P10" s="1"/>
      <c r="Q10" s="1"/>
    </row>
    <row r="11" spans="1:17" s="15" customFormat="1" ht="18.75" customHeight="1" x14ac:dyDescent="0.3">
      <c r="A11" s="23"/>
      <c r="B11" s="547"/>
      <c r="C11" s="528"/>
      <c r="D11" s="529"/>
      <c r="E11" s="529">
        <f>B11*D11</f>
        <v>0</v>
      </c>
      <c r="F11" s="530"/>
      <c r="G11" s="531"/>
      <c r="H11" s="532"/>
      <c r="J11" s="1"/>
      <c r="K11" s="1"/>
      <c r="L11" s="1"/>
      <c r="M11" s="1"/>
      <c r="N11" s="1"/>
      <c r="O11" s="1"/>
      <c r="P11" s="1"/>
      <c r="Q11" s="1"/>
    </row>
    <row r="12" spans="1:17" s="15" customFormat="1" ht="18.75" customHeight="1" x14ac:dyDescent="0.3">
      <c r="A12" s="30"/>
      <c r="B12" s="539"/>
      <c r="C12" s="534"/>
      <c r="D12" s="535"/>
      <c r="E12" s="535">
        <f>B12*D12</f>
        <v>0</v>
      </c>
      <c r="F12" s="536"/>
      <c r="G12" s="537"/>
      <c r="H12" s="538"/>
      <c r="J12" s="1"/>
      <c r="K12" s="1"/>
      <c r="L12" s="1"/>
      <c r="M12" s="1"/>
      <c r="N12" s="1"/>
      <c r="O12" s="1"/>
      <c r="P12" s="1"/>
      <c r="Q12" s="1"/>
    </row>
    <row r="13" spans="1:17" s="15" customFormat="1" ht="18.75" customHeight="1" thickBot="1" x14ac:dyDescent="0.35">
      <c r="A13" s="37"/>
      <c r="B13" s="548"/>
      <c r="C13" s="549"/>
      <c r="D13" s="550"/>
      <c r="E13" s="550">
        <f>B13*D13</f>
        <v>0</v>
      </c>
      <c r="F13" s="551"/>
      <c r="G13" s="552"/>
      <c r="H13" s="553"/>
      <c r="J13" s="1"/>
      <c r="K13" s="1"/>
      <c r="L13" s="1"/>
      <c r="M13" s="1"/>
      <c r="N13" s="1"/>
      <c r="O13" s="1"/>
      <c r="P13" s="1"/>
      <c r="Q13" s="1"/>
    </row>
    <row r="14" spans="1:17" s="15" customFormat="1" ht="18.75" customHeight="1" thickBot="1" x14ac:dyDescent="0.35">
      <c r="A14" s="507" t="s">
        <v>130</v>
      </c>
      <c r="B14" s="554"/>
      <c r="C14" s="554"/>
      <c r="D14" s="555"/>
      <c r="E14" s="555">
        <f>SUM(E9:E13)</f>
        <v>0</v>
      </c>
      <c r="F14" s="556"/>
      <c r="G14" s="556"/>
      <c r="H14" s="557"/>
      <c r="J14" s="1"/>
      <c r="K14" s="1"/>
      <c r="L14" s="1"/>
      <c r="M14" s="1"/>
      <c r="N14" s="1"/>
      <c r="O14" s="1"/>
      <c r="P14" s="1"/>
      <c r="Q14" s="1"/>
    </row>
    <row r="15" spans="1:17" s="15" customFormat="1" ht="9" customHeight="1" thickBot="1" x14ac:dyDescent="0.35">
      <c r="A15" s="504"/>
      <c r="B15" s="558"/>
      <c r="C15" s="558"/>
      <c r="D15" s="559"/>
      <c r="E15" s="559"/>
      <c r="F15" s="560"/>
      <c r="G15" s="560"/>
      <c r="H15" s="561"/>
      <c r="J15" s="1"/>
      <c r="K15" s="1"/>
      <c r="L15" s="1"/>
      <c r="M15" s="1"/>
      <c r="N15" s="1"/>
      <c r="O15" s="1"/>
      <c r="P15" s="1"/>
      <c r="Q15" s="1"/>
    </row>
    <row r="16" spans="1:17" s="15" customFormat="1" ht="18.75" customHeight="1" x14ac:dyDescent="0.3">
      <c r="A16" s="16" t="s">
        <v>51</v>
      </c>
      <c r="B16" s="521"/>
      <c r="C16" s="522"/>
      <c r="D16" s="523"/>
      <c r="E16" s="523"/>
      <c r="F16" s="524"/>
      <c r="G16" s="525"/>
      <c r="H16" s="526"/>
      <c r="J16" s="1"/>
      <c r="K16" s="1"/>
      <c r="L16" s="1"/>
      <c r="M16" s="1"/>
      <c r="N16" s="1"/>
      <c r="O16" s="1"/>
      <c r="P16" s="1"/>
      <c r="Q16" s="1"/>
    </row>
    <row r="17" spans="1:17" s="15" customFormat="1" ht="18.75" customHeight="1" x14ac:dyDescent="0.3">
      <c r="A17" s="58"/>
      <c r="B17" s="562"/>
      <c r="C17" s="563"/>
      <c r="D17" s="564"/>
      <c r="E17" s="564">
        <f>B17*D17</f>
        <v>0</v>
      </c>
      <c r="F17" s="565"/>
      <c r="G17" s="566"/>
      <c r="H17" s="567"/>
      <c r="J17" s="1"/>
      <c r="K17" s="1"/>
      <c r="L17" s="1"/>
      <c r="M17" s="1"/>
      <c r="N17" s="1"/>
      <c r="O17" s="1"/>
      <c r="P17" s="1"/>
      <c r="Q17" s="1"/>
    </row>
    <row r="18" spans="1:17" s="15" customFormat="1" ht="18.75" customHeight="1" x14ac:dyDescent="0.3">
      <c r="A18" s="58"/>
      <c r="B18" s="562"/>
      <c r="C18" s="563"/>
      <c r="D18" s="564"/>
      <c r="E18" s="564">
        <f t="shared" ref="E18:E21" si="0">B18*D18</f>
        <v>0</v>
      </c>
      <c r="F18" s="568"/>
      <c r="G18" s="569"/>
      <c r="H18" s="567"/>
      <c r="J18" s="1"/>
      <c r="K18" s="1"/>
      <c r="L18" s="1"/>
      <c r="M18" s="1"/>
      <c r="N18" s="1"/>
      <c r="O18" s="1"/>
      <c r="P18" s="1"/>
      <c r="Q18" s="1"/>
    </row>
    <row r="19" spans="1:17" s="15" customFormat="1" ht="18.75" customHeight="1" x14ac:dyDescent="0.3">
      <c r="A19" s="58"/>
      <c r="B19" s="562"/>
      <c r="C19" s="563"/>
      <c r="D19" s="564"/>
      <c r="E19" s="564">
        <f t="shared" si="0"/>
        <v>0</v>
      </c>
      <c r="F19" s="568"/>
      <c r="G19" s="569"/>
      <c r="H19" s="567"/>
      <c r="J19" s="1"/>
      <c r="K19" s="1"/>
      <c r="L19" s="1"/>
      <c r="M19" s="1"/>
      <c r="N19" s="1"/>
      <c r="O19" s="1"/>
      <c r="P19" s="1"/>
      <c r="Q19" s="1"/>
    </row>
    <row r="20" spans="1:17" s="15" customFormat="1" ht="18.75" customHeight="1" x14ac:dyDescent="0.3">
      <c r="A20" s="58"/>
      <c r="B20" s="562"/>
      <c r="C20" s="563"/>
      <c r="D20" s="564"/>
      <c r="E20" s="564">
        <f t="shared" si="0"/>
        <v>0</v>
      </c>
      <c r="F20" s="568"/>
      <c r="G20" s="569"/>
      <c r="H20" s="567"/>
      <c r="J20" s="1"/>
      <c r="K20" s="1"/>
      <c r="L20" s="1"/>
      <c r="M20" s="1"/>
      <c r="N20" s="1"/>
      <c r="O20" s="1"/>
      <c r="P20" s="1"/>
      <c r="Q20" s="1"/>
    </row>
    <row r="21" spans="1:17" s="15" customFormat="1" ht="18.75" customHeight="1" thickBot="1" x14ac:dyDescent="0.35">
      <c r="A21" s="67"/>
      <c r="B21" s="570"/>
      <c r="C21" s="571"/>
      <c r="D21" s="572"/>
      <c r="E21" s="572">
        <f t="shared" si="0"/>
        <v>0</v>
      </c>
      <c r="F21" s="573"/>
      <c r="G21" s="574"/>
      <c r="H21" s="575"/>
      <c r="J21" s="1"/>
      <c r="K21" s="1"/>
      <c r="L21" s="1"/>
      <c r="M21" s="1"/>
      <c r="N21" s="1"/>
      <c r="O21" s="1"/>
      <c r="P21" s="1"/>
      <c r="Q21" s="1"/>
    </row>
    <row r="22" spans="1:17" s="15" customFormat="1" ht="18.75" customHeight="1" thickBot="1" x14ac:dyDescent="0.35">
      <c r="A22" s="507" t="s">
        <v>130</v>
      </c>
      <c r="B22" s="554"/>
      <c r="C22" s="554"/>
      <c r="D22" s="555"/>
      <c r="E22" s="555">
        <f>SUM(E16:E21)</f>
        <v>0</v>
      </c>
      <c r="F22" s="556"/>
      <c r="G22" s="556"/>
      <c r="H22" s="557"/>
      <c r="J22" s="1"/>
      <c r="K22" s="1"/>
      <c r="L22" s="1"/>
      <c r="M22" s="1"/>
      <c r="N22" s="1"/>
      <c r="O22" s="1"/>
      <c r="P22" s="1"/>
      <c r="Q22" s="1"/>
    </row>
    <row r="23" spans="1:17" s="15" customFormat="1" ht="9" customHeight="1" thickBot="1" x14ac:dyDescent="0.35">
      <c r="A23" s="504"/>
      <c r="B23" s="558"/>
      <c r="C23" s="558"/>
      <c r="D23" s="559"/>
      <c r="E23" s="559"/>
      <c r="F23" s="560"/>
      <c r="G23" s="560"/>
      <c r="H23" s="561"/>
      <c r="J23" s="1"/>
      <c r="K23" s="1"/>
      <c r="L23" s="1"/>
      <c r="M23" s="1"/>
      <c r="N23" s="1"/>
      <c r="O23" s="1"/>
      <c r="P23" s="1"/>
      <c r="Q23" s="1"/>
    </row>
    <row r="24" spans="1:17" s="15" customFormat="1" ht="18.75" customHeight="1" x14ac:dyDescent="0.3">
      <c r="A24" s="16" t="s">
        <v>52</v>
      </c>
      <c r="B24" s="521"/>
      <c r="C24" s="522"/>
      <c r="D24" s="523"/>
      <c r="E24" s="523"/>
      <c r="F24" s="524"/>
      <c r="G24" s="525"/>
      <c r="H24" s="526"/>
      <c r="J24" s="1"/>
      <c r="K24" s="1"/>
      <c r="L24" s="1"/>
      <c r="M24" s="1"/>
      <c r="N24" s="1"/>
      <c r="O24" s="1"/>
      <c r="P24" s="1"/>
      <c r="Q24" s="1"/>
    </row>
    <row r="25" spans="1:17" s="15" customFormat="1" ht="18.75" customHeight="1" x14ac:dyDescent="0.3">
      <c r="A25" s="58"/>
      <c r="B25" s="562"/>
      <c r="C25" s="563"/>
      <c r="D25" s="564"/>
      <c r="E25" s="564">
        <f>B25*D25</f>
        <v>0</v>
      </c>
      <c r="F25" s="565"/>
      <c r="G25" s="566"/>
      <c r="H25" s="567"/>
      <c r="J25" s="1"/>
      <c r="K25" s="1"/>
      <c r="L25" s="1"/>
      <c r="M25" s="1"/>
      <c r="N25" s="1"/>
      <c r="O25" s="1"/>
      <c r="P25" s="1"/>
      <c r="Q25" s="1"/>
    </row>
    <row r="26" spans="1:17" s="15" customFormat="1" ht="18.75" customHeight="1" x14ac:dyDescent="0.3">
      <c r="A26" s="58"/>
      <c r="B26" s="562"/>
      <c r="C26" s="563"/>
      <c r="D26" s="576"/>
      <c r="E26" s="564">
        <f>B26*D26</f>
        <v>0</v>
      </c>
      <c r="F26" s="565"/>
      <c r="G26" s="566"/>
      <c r="H26" s="567"/>
      <c r="J26" s="1"/>
      <c r="K26" s="1"/>
      <c r="L26" s="1"/>
      <c r="M26" s="1"/>
      <c r="N26" s="1"/>
      <c r="O26" s="1"/>
      <c r="P26" s="1"/>
      <c r="Q26" s="1"/>
    </row>
    <row r="27" spans="1:17" s="15" customFormat="1" ht="18.75" customHeight="1" thickBot="1" x14ac:dyDescent="0.35">
      <c r="A27" s="67"/>
      <c r="B27" s="570"/>
      <c r="C27" s="571"/>
      <c r="D27" s="572"/>
      <c r="E27" s="572">
        <f>B27*D27</f>
        <v>0</v>
      </c>
      <c r="F27" s="573"/>
      <c r="G27" s="574"/>
      <c r="H27" s="575"/>
      <c r="J27" s="2"/>
      <c r="K27" s="1"/>
      <c r="L27" s="1"/>
      <c r="M27" s="1"/>
      <c r="N27" s="1"/>
      <c r="O27" s="1"/>
      <c r="P27" s="1"/>
      <c r="Q27" s="1"/>
    </row>
    <row r="28" spans="1:17" s="15" customFormat="1" ht="18.75" customHeight="1" thickBot="1" x14ac:dyDescent="0.35">
      <c r="A28" s="507" t="s">
        <v>130</v>
      </c>
      <c r="B28" s="554"/>
      <c r="C28" s="554"/>
      <c r="D28" s="555"/>
      <c r="E28" s="555">
        <f>SUM(E24:E27)</f>
        <v>0</v>
      </c>
      <c r="F28" s="556"/>
      <c r="G28" s="556"/>
      <c r="H28" s="557"/>
      <c r="J28" s="2"/>
      <c r="K28" s="1"/>
      <c r="L28" s="1"/>
      <c r="M28" s="1"/>
      <c r="N28" s="1"/>
      <c r="O28" s="1"/>
      <c r="P28" s="1"/>
      <c r="Q28" s="1"/>
    </row>
    <row r="29" spans="1:17" s="15" customFormat="1" ht="9" customHeight="1" thickBot="1" x14ac:dyDescent="0.35">
      <c r="A29" s="504"/>
      <c r="B29" s="558"/>
      <c r="C29" s="558"/>
      <c r="D29" s="559"/>
      <c r="E29" s="559"/>
      <c r="F29" s="560"/>
      <c r="G29" s="560"/>
      <c r="H29" s="561"/>
      <c r="J29" s="2"/>
      <c r="K29" s="1"/>
      <c r="L29" s="1"/>
      <c r="M29" s="1"/>
      <c r="N29" s="1"/>
      <c r="O29" s="1"/>
      <c r="P29" s="1"/>
      <c r="Q29" s="1"/>
    </row>
    <row r="30" spans="1:17" s="15" customFormat="1" ht="19.5" customHeight="1" x14ac:dyDescent="0.3">
      <c r="A30" s="16" t="s">
        <v>55</v>
      </c>
      <c r="B30" s="521"/>
      <c r="C30" s="522"/>
      <c r="D30" s="523"/>
      <c r="E30" s="523"/>
      <c r="F30" s="524"/>
      <c r="G30" s="525"/>
      <c r="H30" s="526"/>
      <c r="J30" s="1"/>
      <c r="K30" s="1"/>
      <c r="L30" s="1"/>
      <c r="M30" s="1"/>
      <c r="N30" s="1"/>
      <c r="O30" s="1"/>
      <c r="P30" s="1"/>
      <c r="Q30" s="1"/>
    </row>
    <row r="31" spans="1:17" s="15" customFormat="1" ht="19.5" customHeight="1" x14ac:dyDescent="0.3">
      <c r="A31" s="58" t="s">
        <v>3</v>
      </c>
      <c r="B31" s="562"/>
      <c r="C31" s="563"/>
      <c r="D31" s="564"/>
      <c r="E31" s="564">
        <f>B31*D31</f>
        <v>0</v>
      </c>
      <c r="F31" s="568"/>
      <c r="G31" s="569"/>
      <c r="H31" s="567"/>
      <c r="J31" s="1"/>
      <c r="K31" s="1"/>
      <c r="L31" s="1"/>
      <c r="M31" s="1"/>
      <c r="N31" s="1"/>
      <c r="O31" s="1"/>
      <c r="P31" s="1"/>
      <c r="Q31" s="1"/>
    </row>
    <row r="32" spans="1:17" s="15" customFormat="1" ht="19.5" customHeight="1" x14ac:dyDescent="0.3">
      <c r="A32" s="58" t="s">
        <v>1</v>
      </c>
      <c r="B32" s="562"/>
      <c r="C32" s="563"/>
      <c r="D32" s="564"/>
      <c r="E32" s="564">
        <f t="shared" ref="E32:E36" si="1">B32*D32</f>
        <v>0</v>
      </c>
      <c r="F32" s="568"/>
      <c r="G32" s="569"/>
      <c r="H32" s="567"/>
    </row>
    <row r="33" spans="1:8" s="15" customFormat="1" ht="19.5" customHeight="1" x14ac:dyDescent="0.3">
      <c r="A33" s="58" t="s">
        <v>58</v>
      </c>
      <c r="B33" s="562"/>
      <c r="C33" s="563"/>
      <c r="D33" s="564"/>
      <c r="E33" s="564">
        <f t="shared" si="1"/>
        <v>0</v>
      </c>
      <c r="F33" s="568"/>
      <c r="G33" s="569"/>
      <c r="H33" s="567"/>
    </row>
    <row r="34" spans="1:8" s="15" customFormat="1" ht="19.5" customHeight="1" x14ac:dyDescent="0.3">
      <c r="A34" s="58" t="s">
        <v>461</v>
      </c>
      <c r="B34" s="577"/>
      <c r="C34" s="578"/>
      <c r="D34" s="579"/>
      <c r="E34" s="564">
        <f t="shared" si="1"/>
        <v>0</v>
      </c>
      <c r="F34" s="568"/>
      <c r="G34" s="569"/>
      <c r="H34" s="567"/>
    </row>
    <row r="35" spans="1:8" s="15" customFormat="1" ht="19.5" customHeight="1" x14ac:dyDescent="0.3">
      <c r="A35" s="58" t="s">
        <v>460</v>
      </c>
      <c r="B35" s="577"/>
      <c r="C35" s="578"/>
      <c r="D35" s="564"/>
      <c r="E35" s="564">
        <f t="shared" si="1"/>
        <v>0</v>
      </c>
      <c r="F35" s="568"/>
      <c r="G35" s="569"/>
      <c r="H35" s="567"/>
    </row>
    <row r="36" spans="1:8" ht="19.5" customHeight="1" thickBot="1" x14ac:dyDescent="0.35">
      <c r="A36" s="67"/>
      <c r="B36" s="570"/>
      <c r="C36" s="571"/>
      <c r="D36" s="572"/>
      <c r="E36" s="572">
        <f t="shared" si="1"/>
        <v>0</v>
      </c>
      <c r="F36" s="573"/>
      <c r="G36" s="574"/>
      <c r="H36" s="575"/>
    </row>
    <row r="37" spans="1:8" ht="19.5" customHeight="1" thickBot="1" x14ac:dyDescent="0.35">
      <c r="A37" s="508" t="s">
        <v>130</v>
      </c>
      <c r="B37" s="580"/>
      <c r="C37" s="580"/>
      <c r="D37" s="581"/>
      <c r="E37" s="581">
        <f>SUM(E30:E36)</f>
        <v>0</v>
      </c>
      <c r="F37" s="582"/>
      <c r="G37" s="582"/>
      <c r="H37" s="583"/>
    </row>
    <row r="38" spans="1:8" ht="9" customHeight="1" thickBot="1" x14ac:dyDescent="0.35">
      <c r="A38" s="505"/>
      <c r="B38" s="584"/>
      <c r="C38" s="584"/>
      <c r="D38" s="585"/>
      <c r="E38" s="586"/>
      <c r="F38" s="587"/>
      <c r="G38" s="587"/>
      <c r="H38" s="588"/>
    </row>
    <row r="39" spans="1:8" x14ac:dyDescent="0.3">
      <c r="A39" s="16" t="s">
        <v>59</v>
      </c>
      <c r="B39" s="521"/>
      <c r="C39" s="522"/>
      <c r="D39" s="589"/>
      <c r="E39" s="523"/>
      <c r="F39" s="524"/>
      <c r="G39" s="525"/>
      <c r="H39" s="526"/>
    </row>
    <row r="40" spans="1:8" x14ac:dyDescent="0.3">
      <c r="A40" s="23"/>
      <c r="B40" s="547"/>
      <c r="C40" s="528"/>
      <c r="D40" s="529"/>
      <c r="E40" s="529">
        <f>B40*D40</f>
        <v>0</v>
      </c>
      <c r="F40" s="590"/>
      <c r="G40" s="591"/>
      <c r="H40" s="532"/>
    </row>
    <row r="41" spans="1:8" x14ac:dyDescent="0.3">
      <c r="A41" s="23"/>
      <c r="B41" s="547"/>
      <c r="C41" s="528"/>
      <c r="D41" s="529"/>
      <c r="E41" s="529">
        <f t="shared" ref="E41:E43" si="2">B41*D41</f>
        <v>0</v>
      </c>
      <c r="F41" s="590"/>
      <c r="G41" s="591"/>
      <c r="H41" s="532"/>
    </row>
    <row r="42" spans="1:8" x14ac:dyDescent="0.3">
      <c r="A42" s="23"/>
      <c r="B42" s="547"/>
      <c r="C42" s="528"/>
      <c r="D42" s="529"/>
      <c r="E42" s="529">
        <f t="shared" si="2"/>
        <v>0</v>
      </c>
      <c r="F42" s="590"/>
      <c r="G42" s="591"/>
      <c r="H42" s="532"/>
    </row>
    <row r="43" spans="1:8" ht="19.5" thickBot="1" x14ac:dyDescent="0.35">
      <c r="A43" s="37"/>
      <c r="B43" s="548"/>
      <c r="C43" s="549"/>
      <c r="D43" s="592"/>
      <c r="E43" s="550">
        <f t="shared" si="2"/>
        <v>0</v>
      </c>
      <c r="F43" s="551"/>
      <c r="G43" s="552"/>
      <c r="H43" s="553"/>
    </row>
    <row r="44" spans="1:8" ht="19.5" thickBot="1" x14ac:dyDescent="0.35">
      <c r="A44" s="508" t="s">
        <v>130</v>
      </c>
      <c r="B44" s="554"/>
      <c r="C44" s="554"/>
      <c r="D44" s="593"/>
      <c r="E44" s="555">
        <f>SUM(E39:E43)</f>
        <v>0</v>
      </c>
      <c r="F44" s="556"/>
      <c r="G44" s="556"/>
      <c r="H44" s="557"/>
    </row>
    <row r="45" spans="1:8" s="92" customFormat="1" ht="9" customHeight="1" thickBot="1" x14ac:dyDescent="0.35">
      <c r="A45" s="504"/>
      <c r="B45" s="558"/>
      <c r="C45" s="558"/>
      <c r="D45" s="594"/>
      <c r="E45" s="559"/>
      <c r="F45" s="560"/>
      <c r="G45" s="560"/>
      <c r="H45" s="561"/>
    </row>
    <row r="46" spans="1:8" x14ac:dyDescent="0.3">
      <c r="A46" s="16" t="s">
        <v>20</v>
      </c>
      <c r="B46" s="521"/>
      <c r="C46" s="522"/>
      <c r="D46" s="523"/>
      <c r="E46" s="523"/>
      <c r="F46" s="524"/>
      <c r="G46" s="525"/>
      <c r="H46" s="526"/>
    </row>
    <row r="47" spans="1:8" x14ac:dyDescent="0.3">
      <c r="A47" s="23"/>
      <c r="B47" s="562"/>
      <c r="C47" s="563"/>
      <c r="D47" s="564"/>
      <c r="E47" s="564">
        <v>0</v>
      </c>
      <c r="F47" s="568"/>
      <c r="G47" s="569"/>
      <c r="H47" s="567"/>
    </row>
    <row r="48" spans="1:8" x14ac:dyDescent="0.3">
      <c r="A48" s="23"/>
      <c r="B48" s="562"/>
      <c r="C48" s="563"/>
      <c r="D48" s="564"/>
      <c r="E48" s="564">
        <v>0</v>
      </c>
      <c r="F48" s="568"/>
      <c r="G48" s="569"/>
      <c r="H48" s="567"/>
    </row>
    <row r="49" spans="1:8" x14ac:dyDescent="0.3">
      <c r="A49" s="23"/>
      <c r="B49" s="547"/>
      <c r="C49" s="528"/>
      <c r="D49" s="529"/>
      <c r="E49" s="529">
        <v>0</v>
      </c>
      <c r="F49" s="590"/>
      <c r="G49" s="591"/>
      <c r="H49" s="532"/>
    </row>
    <row r="50" spans="1:8" x14ac:dyDescent="0.3">
      <c r="A50" s="23"/>
      <c r="B50" s="547"/>
      <c r="C50" s="528"/>
      <c r="D50" s="529"/>
      <c r="E50" s="529">
        <v>0</v>
      </c>
      <c r="F50" s="590"/>
      <c r="G50" s="591"/>
      <c r="H50" s="532"/>
    </row>
    <row r="51" spans="1:8" x14ac:dyDescent="0.3">
      <c r="A51" s="23"/>
      <c r="B51" s="547"/>
      <c r="C51" s="528"/>
      <c r="D51" s="529"/>
      <c r="E51" s="529">
        <v>0</v>
      </c>
      <c r="F51" s="590"/>
      <c r="G51" s="591"/>
      <c r="H51" s="532"/>
    </row>
    <row r="52" spans="1:8" x14ac:dyDescent="0.3">
      <c r="A52" s="23"/>
      <c r="B52" s="547"/>
      <c r="C52" s="528"/>
      <c r="D52" s="529"/>
      <c r="E52" s="529">
        <v>0</v>
      </c>
      <c r="F52" s="590"/>
      <c r="G52" s="591"/>
      <c r="H52" s="532"/>
    </row>
    <row r="53" spans="1:8" x14ac:dyDescent="0.3">
      <c r="A53" s="23"/>
      <c r="B53" s="547"/>
      <c r="C53" s="528"/>
      <c r="D53" s="529"/>
      <c r="E53" s="529">
        <v>0</v>
      </c>
      <c r="F53" s="590"/>
      <c r="G53" s="591"/>
      <c r="H53" s="532"/>
    </row>
    <row r="54" spans="1:8" x14ac:dyDescent="0.3">
      <c r="A54" s="30"/>
      <c r="B54" s="539"/>
      <c r="C54" s="534"/>
      <c r="D54" s="535"/>
      <c r="E54" s="535">
        <v>0</v>
      </c>
      <c r="F54" s="540"/>
      <c r="G54" s="541"/>
      <c r="H54" s="538"/>
    </row>
    <row r="55" spans="1:8" ht="19.5" thickBot="1" x14ac:dyDescent="0.35">
      <c r="A55" s="37"/>
      <c r="B55" s="548"/>
      <c r="C55" s="549"/>
      <c r="D55" s="550"/>
      <c r="E55" s="550">
        <v>0</v>
      </c>
      <c r="F55" s="551"/>
      <c r="G55" s="552"/>
      <c r="H55" s="553"/>
    </row>
    <row r="56" spans="1:8" ht="19.5" thickBot="1" x14ac:dyDescent="0.35">
      <c r="A56" s="508" t="s">
        <v>130</v>
      </c>
      <c r="B56" s="554"/>
      <c r="C56" s="554"/>
      <c r="D56" s="555"/>
      <c r="E56" s="555">
        <f>SUM(E46:E55)</f>
        <v>0</v>
      </c>
      <c r="F56" s="556"/>
      <c r="G56" s="556"/>
      <c r="H56" s="557"/>
    </row>
    <row r="57" spans="1:8" ht="9" customHeight="1" thickBot="1" x14ac:dyDescent="0.35">
      <c r="A57" s="504"/>
      <c r="B57" s="558"/>
      <c r="C57" s="558"/>
      <c r="D57" s="559"/>
      <c r="E57" s="559"/>
      <c r="F57" s="560"/>
      <c r="G57" s="560"/>
      <c r="H57" s="561"/>
    </row>
    <row r="58" spans="1:8" x14ac:dyDescent="0.3">
      <c r="A58" s="16" t="s">
        <v>62</v>
      </c>
      <c r="B58" s="521"/>
      <c r="C58" s="522"/>
      <c r="D58" s="523"/>
      <c r="E58" s="523"/>
      <c r="F58" s="524"/>
      <c r="G58" s="525"/>
      <c r="H58" s="526"/>
    </row>
    <row r="59" spans="1:8" x14ac:dyDescent="0.3">
      <c r="A59" s="58" t="s">
        <v>63</v>
      </c>
      <c r="B59" s="562"/>
      <c r="C59" s="563"/>
      <c r="D59" s="564"/>
      <c r="E59" s="564"/>
      <c r="F59" s="568"/>
      <c r="G59" s="569"/>
      <c r="H59" s="567"/>
    </row>
    <row r="60" spans="1:8" x14ac:dyDescent="0.3">
      <c r="A60" s="95"/>
      <c r="B60" s="547"/>
      <c r="C60" s="528"/>
      <c r="D60" s="529"/>
      <c r="E60" s="529">
        <f>B60*D60</f>
        <v>0</v>
      </c>
      <c r="F60" s="590"/>
      <c r="G60" s="591"/>
      <c r="H60" s="532"/>
    </row>
    <row r="61" spans="1:8" x14ac:dyDescent="0.3">
      <c r="A61" s="95"/>
      <c r="B61" s="547"/>
      <c r="C61" s="528"/>
      <c r="D61" s="529"/>
      <c r="E61" s="529">
        <f t="shared" ref="E61:E63" si="3">B61*D61</f>
        <v>0</v>
      </c>
      <c r="F61" s="590"/>
      <c r="G61" s="591"/>
      <c r="H61" s="532"/>
    </row>
    <row r="62" spans="1:8" x14ac:dyDescent="0.3">
      <c r="A62" s="23" t="s">
        <v>67</v>
      </c>
      <c r="B62" s="547"/>
      <c r="C62" s="528"/>
      <c r="D62" s="529"/>
      <c r="E62" s="529">
        <f t="shared" si="3"/>
        <v>0</v>
      </c>
      <c r="F62" s="590"/>
      <c r="G62" s="591"/>
      <c r="H62" s="532"/>
    </row>
    <row r="63" spans="1:8" x14ac:dyDescent="0.3">
      <c r="A63" s="23"/>
      <c r="B63" s="547"/>
      <c r="C63" s="528"/>
      <c r="D63" s="529"/>
      <c r="E63" s="529">
        <f t="shared" si="3"/>
        <v>0</v>
      </c>
      <c r="F63" s="590"/>
      <c r="G63" s="591"/>
      <c r="H63" s="532"/>
    </row>
    <row r="64" spans="1:8" ht="19.5" customHeight="1" x14ac:dyDescent="0.3">
      <c r="A64" s="95"/>
      <c r="B64" s="547"/>
      <c r="C64" s="528"/>
      <c r="D64" s="529"/>
      <c r="E64" s="529">
        <f>B64*D64</f>
        <v>0</v>
      </c>
      <c r="F64" s="590"/>
      <c r="G64" s="591"/>
      <c r="H64" s="532"/>
    </row>
    <row r="65" spans="1:8" x14ac:dyDescent="0.3">
      <c r="A65" s="23" t="s">
        <v>519</v>
      </c>
      <c r="B65" s="547"/>
      <c r="C65" s="528"/>
      <c r="D65" s="529"/>
      <c r="E65" s="529">
        <f t="shared" ref="E65:E66" si="4">B65*D65</f>
        <v>0</v>
      </c>
      <c r="F65" s="590"/>
      <c r="G65" s="591"/>
      <c r="H65" s="532"/>
    </row>
    <row r="66" spans="1:8" x14ac:dyDescent="0.3">
      <c r="A66" s="95"/>
      <c r="B66" s="547"/>
      <c r="C66" s="528"/>
      <c r="D66" s="529"/>
      <c r="E66" s="529">
        <f t="shared" si="4"/>
        <v>0</v>
      </c>
      <c r="F66" s="590"/>
      <c r="G66" s="591"/>
      <c r="H66" s="532"/>
    </row>
    <row r="67" spans="1:8" x14ac:dyDescent="0.3">
      <c r="A67" s="23" t="s">
        <v>463</v>
      </c>
      <c r="B67" s="547"/>
      <c r="C67" s="528"/>
      <c r="D67" s="529"/>
      <c r="E67" s="529">
        <v>0</v>
      </c>
      <c r="F67" s="590"/>
      <c r="G67" s="591"/>
      <c r="H67" s="532"/>
    </row>
    <row r="68" spans="1:8" x14ac:dyDescent="0.3">
      <c r="A68" s="95"/>
      <c r="B68" s="547"/>
      <c r="C68" s="528"/>
      <c r="D68" s="529"/>
      <c r="E68" s="529">
        <v>0</v>
      </c>
      <c r="F68" s="590"/>
      <c r="G68" s="591"/>
      <c r="H68" s="532"/>
    </row>
    <row r="69" spans="1:8" x14ac:dyDescent="0.3">
      <c r="A69" s="95"/>
      <c r="B69" s="547"/>
      <c r="C69" s="528"/>
      <c r="D69" s="529"/>
      <c r="E69" s="529">
        <v>0</v>
      </c>
      <c r="F69" s="590"/>
      <c r="G69" s="591"/>
      <c r="H69" s="532"/>
    </row>
    <row r="70" spans="1:8" x14ac:dyDescent="0.3">
      <c r="A70" s="95"/>
      <c r="B70" s="547"/>
      <c r="C70" s="528"/>
      <c r="D70" s="529"/>
      <c r="E70" s="529">
        <v>0</v>
      </c>
      <c r="F70" s="590"/>
      <c r="G70" s="591"/>
      <c r="H70" s="532"/>
    </row>
    <row r="71" spans="1:8" x14ac:dyDescent="0.3">
      <c r="A71" s="23" t="s">
        <v>73</v>
      </c>
      <c r="B71" s="547"/>
      <c r="C71" s="528"/>
      <c r="D71" s="529"/>
      <c r="E71" s="529">
        <v>0</v>
      </c>
      <c r="F71" s="590"/>
      <c r="G71" s="591"/>
      <c r="H71" s="532"/>
    </row>
    <row r="72" spans="1:8" ht="18.75" customHeight="1" thickBot="1" x14ac:dyDescent="0.35">
      <c r="A72" s="37"/>
      <c r="B72" s="548"/>
      <c r="C72" s="549"/>
      <c r="D72" s="550"/>
      <c r="E72" s="550">
        <v>0</v>
      </c>
      <c r="F72" s="551"/>
      <c r="G72" s="552"/>
      <c r="H72" s="553"/>
    </row>
    <row r="73" spans="1:8" ht="18.75" customHeight="1" thickBot="1" x14ac:dyDescent="0.35">
      <c r="A73" s="508" t="s">
        <v>130</v>
      </c>
      <c r="B73" s="554"/>
      <c r="C73" s="554"/>
      <c r="D73" s="555"/>
      <c r="E73" s="555">
        <f>SUM(E58:E72)</f>
        <v>0</v>
      </c>
      <c r="F73" s="556"/>
      <c r="G73" s="556"/>
      <c r="H73" s="557"/>
    </row>
    <row r="74" spans="1:8" ht="9" customHeight="1" thickBot="1" x14ac:dyDescent="0.35">
      <c r="A74" s="504"/>
      <c r="B74" s="558"/>
      <c r="C74" s="558"/>
      <c r="D74" s="559"/>
      <c r="E74" s="559"/>
      <c r="F74" s="560"/>
      <c r="G74" s="560"/>
      <c r="H74" s="561"/>
    </row>
    <row r="75" spans="1:8" x14ac:dyDescent="0.3">
      <c r="A75" s="16" t="s">
        <v>74</v>
      </c>
      <c r="B75" s="521"/>
      <c r="C75" s="522"/>
      <c r="D75" s="523"/>
      <c r="E75" s="523"/>
      <c r="F75" s="524"/>
      <c r="G75" s="525"/>
      <c r="H75" s="526"/>
    </row>
    <row r="76" spans="1:8" x14ac:dyDescent="0.3">
      <c r="A76" s="23" t="s">
        <v>75</v>
      </c>
      <c r="B76" s="547"/>
      <c r="C76" s="528"/>
      <c r="D76" s="529"/>
      <c r="E76" s="529">
        <v>0</v>
      </c>
      <c r="F76" s="590"/>
      <c r="G76" s="591"/>
      <c r="H76" s="532"/>
    </row>
    <row r="77" spans="1:8" x14ac:dyDescent="0.3">
      <c r="A77" s="23" t="s">
        <v>76</v>
      </c>
      <c r="B77" s="547"/>
      <c r="C77" s="528"/>
      <c r="D77" s="529"/>
      <c r="E77" s="529">
        <v>0</v>
      </c>
      <c r="F77" s="590"/>
      <c r="G77" s="591"/>
      <c r="H77" s="532"/>
    </row>
    <row r="78" spans="1:8" ht="18.75" customHeight="1" thickBot="1" x14ac:dyDescent="0.35">
      <c r="A78" s="37"/>
      <c r="B78" s="548"/>
      <c r="C78" s="549"/>
      <c r="D78" s="550"/>
      <c r="E78" s="550">
        <v>0</v>
      </c>
      <c r="F78" s="551"/>
      <c r="G78" s="552"/>
      <c r="H78" s="553"/>
    </row>
    <row r="79" spans="1:8" ht="18.75" customHeight="1" thickBot="1" x14ac:dyDescent="0.35">
      <c r="A79" s="508" t="s">
        <v>130</v>
      </c>
      <c r="B79" s="554"/>
      <c r="C79" s="554"/>
      <c r="D79" s="555"/>
      <c r="E79" s="555">
        <f>SUM(E75:E78)</f>
        <v>0</v>
      </c>
      <c r="F79" s="556"/>
      <c r="G79" s="556"/>
      <c r="H79" s="557"/>
    </row>
    <row r="80" spans="1:8" ht="9" customHeight="1" thickBot="1" x14ac:dyDescent="0.35">
      <c r="A80" s="504"/>
      <c r="B80" s="558"/>
      <c r="C80" s="558"/>
      <c r="D80" s="559"/>
      <c r="E80" s="559"/>
      <c r="F80" s="560"/>
      <c r="G80" s="560"/>
      <c r="H80" s="561"/>
    </row>
    <row r="81" spans="1:8" x14ac:dyDescent="0.3">
      <c r="A81" s="16" t="s">
        <v>77</v>
      </c>
      <c r="B81" s="521"/>
      <c r="C81" s="522"/>
      <c r="D81" s="523"/>
      <c r="E81" s="523"/>
      <c r="F81" s="524"/>
      <c r="G81" s="525"/>
      <c r="H81" s="526"/>
    </row>
    <row r="82" spans="1:8" x14ac:dyDescent="0.3">
      <c r="A82" s="23" t="s">
        <v>462</v>
      </c>
      <c r="B82" s="547"/>
      <c r="C82" s="528"/>
      <c r="D82" s="529"/>
      <c r="E82" s="529"/>
      <c r="F82" s="590"/>
      <c r="G82" s="591"/>
      <c r="H82" s="532"/>
    </row>
    <row r="83" spans="1:8" x14ac:dyDescent="0.3">
      <c r="A83" s="23"/>
      <c r="B83" s="547"/>
      <c r="C83" s="528"/>
      <c r="D83" s="529"/>
      <c r="E83" s="529"/>
      <c r="F83" s="590"/>
      <c r="G83" s="591"/>
      <c r="H83" s="532"/>
    </row>
    <row r="84" spans="1:8" x14ac:dyDescent="0.3">
      <c r="A84" s="23"/>
      <c r="B84" s="547"/>
      <c r="C84" s="528"/>
      <c r="D84" s="529"/>
      <c r="E84" s="529"/>
      <c r="F84" s="590"/>
      <c r="G84" s="591"/>
      <c r="H84" s="532"/>
    </row>
    <row r="85" spans="1:8" x14ac:dyDescent="0.3">
      <c r="A85" s="23"/>
      <c r="B85" s="547"/>
      <c r="C85" s="528"/>
      <c r="D85" s="529"/>
      <c r="E85" s="529"/>
      <c r="F85" s="590"/>
      <c r="G85" s="591"/>
      <c r="H85" s="532"/>
    </row>
    <row r="86" spans="1:8" x14ac:dyDescent="0.3">
      <c r="A86" s="23" t="s">
        <v>79</v>
      </c>
      <c r="B86" s="547"/>
      <c r="C86" s="528"/>
      <c r="D86" s="529"/>
      <c r="E86" s="529"/>
      <c r="F86" s="590"/>
      <c r="G86" s="591"/>
      <c r="H86" s="532"/>
    </row>
    <row r="87" spans="1:8" x14ac:dyDescent="0.3">
      <c r="A87" s="23"/>
      <c r="B87" s="547"/>
      <c r="C87" s="528"/>
      <c r="D87" s="529"/>
      <c r="E87" s="529"/>
      <c r="F87" s="590"/>
      <c r="G87" s="591"/>
      <c r="H87" s="532"/>
    </row>
    <row r="88" spans="1:8" x14ac:dyDescent="0.3">
      <c r="A88" s="23"/>
      <c r="B88" s="547"/>
      <c r="C88" s="528"/>
      <c r="D88" s="529"/>
      <c r="E88" s="529"/>
      <c r="F88" s="590"/>
      <c r="G88" s="591"/>
      <c r="H88" s="532"/>
    </row>
    <row r="89" spans="1:8" x14ac:dyDescent="0.3">
      <c r="A89" s="23"/>
      <c r="B89" s="547"/>
      <c r="C89" s="528"/>
      <c r="D89" s="529"/>
      <c r="E89" s="529"/>
      <c r="F89" s="590"/>
      <c r="G89" s="591"/>
      <c r="H89" s="532"/>
    </row>
    <row r="90" spans="1:8" x14ac:dyDescent="0.3">
      <c r="A90" s="158" t="s">
        <v>132</v>
      </c>
      <c r="B90" s="547"/>
      <c r="C90" s="528"/>
      <c r="D90" s="529"/>
      <c r="E90" s="529"/>
      <c r="F90" s="590"/>
      <c r="G90" s="591"/>
      <c r="H90" s="532"/>
    </row>
    <row r="91" spans="1:8" x14ac:dyDescent="0.3">
      <c r="A91" s="23"/>
      <c r="B91" s="547"/>
      <c r="C91" s="528"/>
      <c r="D91" s="529"/>
      <c r="E91" s="529"/>
      <c r="F91" s="590"/>
      <c r="G91" s="591"/>
      <c r="H91" s="532"/>
    </row>
    <row r="92" spans="1:8" x14ac:dyDescent="0.3">
      <c r="A92" s="23"/>
      <c r="B92" s="547"/>
      <c r="C92" s="528"/>
      <c r="D92" s="529"/>
      <c r="E92" s="529"/>
      <c r="F92" s="590"/>
      <c r="G92" s="591"/>
      <c r="H92" s="532"/>
    </row>
    <row r="93" spans="1:8" x14ac:dyDescent="0.3">
      <c r="A93" s="158"/>
      <c r="B93" s="547"/>
      <c r="C93" s="528"/>
      <c r="D93" s="529"/>
      <c r="E93" s="529"/>
      <c r="F93" s="590"/>
      <c r="G93" s="591"/>
      <c r="H93" s="532"/>
    </row>
    <row r="94" spans="1:8" x14ac:dyDescent="0.3">
      <c r="A94" s="23" t="s">
        <v>80</v>
      </c>
      <c r="B94" s="547"/>
      <c r="C94" s="528"/>
      <c r="D94" s="529"/>
      <c r="E94" s="529"/>
      <c r="F94" s="590"/>
      <c r="G94" s="591"/>
      <c r="H94" s="532"/>
    </row>
    <row r="95" spans="1:8" x14ac:dyDescent="0.3">
      <c r="A95" s="23"/>
      <c r="B95" s="547"/>
      <c r="C95" s="528"/>
      <c r="D95" s="529"/>
      <c r="E95" s="529"/>
      <c r="F95" s="590"/>
      <c r="G95" s="591"/>
      <c r="H95" s="532"/>
    </row>
    <row r="96" spans="1:8" x14ac:dyDescent="0.3">
      <c r="A96" s="23"/>
      <c r="B96" s="547"/>
      <c r="C96" s="528"/>
      <c r="D96" s="529"/>
      <c r="E96" s="529"/>
      <c r="F96" s="590"/>
      <c r="G96" s="591"/>
      <c r="H96" s="532"/>
    </row>
    <row r="97" spans="1:8" x14ac:dyDescent="0.3">
      <c r="A97" s="23"/>
      <c r="B97" s="547"/>
      <c r="C97" s="528"/>
      <c r="D97" s="529"/>
      <c r="E97" s="529"/>
      <c r="F97" s="590"/>
      <c r="G97" s="591"/>
      <c r="H97" s="532"/>
    </row>
    <row r="98" spans="1:8" x14ac:dyDescent="0.3">
      <c r="A98" s="23" t="s">
        <v>81</v>
      </c>
      <c r="B98" s="547"/>
      <c r="C98" s="528"/>
      <c r="D98" s="529"/>
      <c r="E98" s="529"/>
      <c r="F98" s="590"/>
      <c r="G98" s="591"/>
      <c r="H98" s="532"/>
    </row>
    <row r="99" spans="1:8" x14ac:dyDescent="0.3">
      <c r="A99" s="30"/>
      <c r="B99" s="539"/>
      <c r="C99" s="534"/>
      <c r="D99" s="535"/>
      <c r="E99" s="535"/>
      <c r="F99" s="540"/>
      <c r="G99" s="541"/>
      <c r="H99" s="538"/>
    </row>
    <row r="100" spans="1:8" x14ac:dyDescent="0.3">
      <c r="A100" s="30"/>
      <c r="B100" s="539"/>
      <c r="C100" s="534"/>
      <c r="D100" s="535"/>
      <c r="E100" s="535"/>
      <c r="F100" s="540"/>
      <c r="G100" s="541"/>
      <c r="H100" s="538"/>
    </row>
    <row r="101" spans="1:8" x14ac:dyDescent="0.3">
      <c r="A101" s="30"/>
      <c r="B101" s="539"/>
      <c r="C101" s="534"/>
      <c r="D101" s="535"/>
      <c r="E101" s="535"/>
      <c r="F101" s="540"/>
      <c r="G101" s="541"/>
      <c r="H101" s="538"/>
    </row>
    <row r="102" spans="1:8" ht="19.5" thickBot="1" x14ac:dyDescent="0.35">
      <c r="A102" s="37" t="s">
        <v>82</v>
      </c>
      <c r="B102" s="548"/>
      <c r="C102" s="549"/>
      <c r="D102" s="550"/>
      <c r="E102" s="550"/>
      <c r="F102" s="551"/>
      <c r="G102" s="552"/>
      <c r="H102" s="553"/>
    </row>
    <row r="103" spans="1:8" ht="19.5" thickBot="1" x14ac:dyDescent="0.35">
      <c r="A103" s="509" t="s">
        <v>130</v>
      </c>
      <c r="B103" s="543"/>
      <c r="C103" s="543"/>
      <c r="D103" s="544"/>
      <c r="E103" s="544">
        <f>SUM(E81:E102)</f>
        <v>0</v>
      </c>
      <c r="F103" s="545"/>
      <c r="G103" s="545"/>
      <c r="H103" s="546"/>
    </row>
    <row r="105" spans="1:8" x14ac:dyDescent="0.3">
      <c r="E105" s="96"/>
    </row>
  </sheetData>
  <pageMargins left="0.7" right="0.7" top="0.75" bottom="0.75" header="0.3" footer="0.3"/>
  <pageSetup scale="58"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18"/>
  <sheetViews>
    <sheetView showGridLines="0" zoomScaleNormal="100" workbookViewId="0">
      <selection activeCell="A5" sqref="A5:G6"/>
    </sheetView>
  </sheetViews>
  <sheetFormatPr defaultRowHeight="15" x14ac:dyDescent="0.25"/>
  <cols>
    <col min="1" max="1" width="3" customWidth="1"/>
    <col min="2" max="2" width="5" customWidth="1"/>
    <col min="3" max="3" width="2.85546875" customWidth="1"/>
    <col min="4" max="4" width="11.28515625" customWidth="1"/>
    <col min="5" max="5" width="21.7109375" customWidth="1"/>
    <col min="6" max="8" width="17.5703125" customWidth="1"/>
  </cols>
  <sheetData>
    <row r="1" spans="1:13" ht="23.25" x14ac:dyDescent="0.25">
      <c r="A1" s="665" t="s">
        <v>200</v>
      </c>
      <c r="B1" s="665"/>
      <c r="C1" s="665"/>
      <c r="D1" s="665"/>
      <c r="E1" s="665"/>
      <c r="F1" s="665"/>
      <c r="G1" s="665"/>
      <c r="H1" s="224"/>
      <c r="I1" s="224"/>
      <c r="J1" s="224"/>
      <c r="K1" s="224"/>
      <c r="L1" s="224"/>
      <c r="M1" s="224"/>
    </row>
    <row r="2" spans="1:13" x14ac:dyDescent="0.25">
      <c r="A2" s="211"/>
      <c r="B2" s="211"/>
      <c r="C2" s="211"/>
      <c r="D2" s="211"/>
      <c r="E2" s="211"/>
      <c r="F2" s="211"/>
      <c r="G2" s="211"/>
    </row>
    <row r="3" spans="1:13" x14ac:dyDescent="0.25">
      <c r="A3" s="211"/>
      <c r="B3" s="663" t="s">
        <v>552</v>
      </c>
      <c r="C3" s="663"/>
      <c r="D3" s="664"/>
      <c r="E3" s="664"/>
      <c r="F3" s="303" t="s">
        <v>553</v>
      </c>
      <c r="G3" s="304"/>
      <c r="H3" s="207"/>
    </row>
    <row r="4" spans="1:13" ht="15.75" thickBot="1" x14ac:dyDescent="0.3">
      <c r="A4" s="211"/>
      <c r="B4" s="305"/>
      <c r="C4" s="306"/>
      <c r="D4" s="306"/>
      <c r="E4" s="306"/>
      <c r="F4" s="306"/>
      <c r="G4" s="211"/>
    </row>
    <row r="5" spans="1:13" s="188" customFormat="1" ht="18.75" customHeight="1" x14ac:dyDescent="0.25">
      <c r="A5" s="666" t="s">
        <v>813</v>
      </c>
      <c r="B5" s="667"/>
      <c r="C5" s="667"/>
      <c r="D5" s="667"/>
      <c r="E5" s="667"/>
      <c r="F5" s="667"/>
      <c r="G5" s="668"/>
    </row>
    <row r="6" spans="1:13" s="188" customFormat="1" ht="57.75" customHeight="1" thickBot="1" x14ac:dyDescent="0.3">
      <c r="A6" s="669"/>
      <c r="B6" s="670"/>
      <c r="C6" s="670"/>
      <c r="D6" s="670"/>
      <c r="E6" s="670"/>
      <c r="F6" s="670"/>
      <c r="G6" s="671"/>
    </row>
    <row r="7" spans="1:13" s="188" customFormat="1" ht="15" customHeight="1" thickBot="1" x14ac:dyDescent="0.3">
      <c r="A7" s="211"/>
      <c r="B7" s="211"/>
      <c r="C7" s="307"/>
      <c r="D7" s="307"/>
      <c r="E7" s="307"/>
      <c r="F7" s="308"/>
      <c r="G7" s="211"/>
    </row>
    <row r="8" spans="1:13" s="206" customFormat="1" ht="15" customHeight="1" x14ac:dyDescent="0.3">
      <c r="A8" s="211"/>
      <c r="B8" s="211"/>
      <c r="C8" s="660" t="s">
        <v>628</v>
      </c>
      <c r="D8" s="661"/>
      <c r="E8" s="661"/>
      <c r="F8" s="662"/>
      <c r="G8" s="211"/>
    </row>
    <row r="9" spans="1:13" s="206" customFormat="1" ht="15" customHeight="1" x14ac:dyDescent="0.25">
      <c r="A9" s="211"/>
      <c r="B9" s="211"/>
      <c r="C9" s="658" t="s">
        <v>636</v>
      </c>
      <c r="D9" s="659"/>
      <c r="E9" s="659"/>
      <c r="F9" s="309" t="s">
        <v>637</v>
      </c>
      <c r="G9" s="211"/>
    </row>
    <row r="10" spans="1:13" s="206" customFormat="1" ht="15" customHeight="1" x14ac:dyDescent="0.25">
      <c r="A10" s="211"/>
      <c r="B10" s="211"/>
      <c r="C10" s="653" t="s">
        <v>629</v>
      </c>
      <c r="D10" s="654"/>
      <c r="E10" s="654"/>
      <c r="F10" s="475" t="str">
        <f>F26</f>
        <v/>
      </c>
      <c r="G10" s="211"/>
    </row>
    <row r="11" spans="1:13" s="188" customFormat="1" ht="15" customHeight="1" x14ac:dyDescent="0.25">
      <c r="A11" s="211"/>
      <c r="B11" s="211"/>
      <c r="C11" s="653" t="s">
        <v>630</v>
      </c>
      <c r="D11" s="654"/>
      <c r="E11" s="654"/>
      <c r="F11" s="475" t="str">
        <f>F41</f>
        <v/>
      </c>
      <c r="G11" s="211"/>
    </row>
    <row r="12" spans="1:13" s="188" customFormat="1" ht="15" customHeight="1" x14ac:dyDescent="0.25">
      <c r="A12" s="211"/>
      <c r="B12" s="211"/>
      <c r="C12" s="653" t="s">
        <v>631</v>
      </c>
      <c r="D12" s="654"/>
      <c r="E12" s="654"/>
      <c r="F12" s="475" t="str">
        <f>F58</f>
        <v/>
      </c>
      <c r="G12" s="211"/>
    </row>
    <row r="13" spans="1:13" s="188" customFormat="1" ht="15" customHeight="1" x14ac:dyDescent="0.25">
      <c r="A13" s="211"/>
      <c r="B13" s="211"/>
      <c r="C13" s="653" t="s">
        <v>632</v>
      </c>
      <c r="D13" s="654"/>
      <c r="E13" s="654"/>
      <c r="F13" s="475" t="str">
        <f>F68</f>
        <v/>
      </c>
      <c r="G13" s="211"/>
    </row>
    <row r="14" spans="1:13" s="188" customFormat="1" ht="15" customHeight="1" x14ac:dyDescent="0.25">
      <c r="A14" s="211"/>
      <c r="B14" s="211"/>
      <c r="C14" s="653" t="s">
        <v>633</v>
      </c>
      <c r="D14" s="654"/>
      <c r="E14" s="654"/>
      <c r="F14" s="475" t="str">
        <f>F79</f>
        <v/>
      </c>
      <c r="G14" s="211"/>
    </row>
    <row r="15" spans="1:13" s="188" customFormat="1" ht="15" customHeight="1" x14ac:dyDescent="0.25">
      <c r="A15" s="211"/>
      <c r="B15" s="211"/>
      <c r="C15" s="653" t="s">
        <v>634</v>
      </c>
      <c r="D15" s="654"/>
      <c r="E15" s="654"/>
      <c r="F15" s="475" t="str">
        <f>F99</f>
        <v/>
      </c>
      <c r="G15" s="211"/>
    </row>
    <row r="16" spans="1:13" s="188" customFormat="1" ht="15.75" customHeight="1" thickBot="1" x14ac:dyDescent="0.3">
      <c r="A16" s="211"/>
      <c r="B16" s="211"/>
      <c r="C16" s="655" t="s">
        <v>635</v>
      </c>
      <c r="D16" s="656"/>
      <c r="E16" s="656"/>
      <c r="F16" s="476" t="str">
        <f>IFERROR(AVERAGE(F122:H122),"")</f>
        <v/>
      </c>
      <c r="G16" s="211"/>
    </row>
    <row r="17" spans="1:12" s="188" customFormat="1" x14ac:dyDescent="0.25">
      <c r="A17" s="211"/>
      <c r="B17" s="211"/>
      <c r="C17" s="211"/>
      <c r="D17" s="211"/>
      <c r="E17" s="211"/>
      <c r="F17" s="211"/>
      <c r="G17" s="211"/>
      <c r="H17" s="225"/>
      <c r="I17" s="225"/>
      <c r="J17" s="225"/>
      <c r="K17" s="225"/>
      <c r="L17" s="225"/>
    </row>
    <row r="18" spans="1:12" ht="15.75" x14ac:dyDescent="0.25">
      <c r="A18" s="211"/>
      <c r="B18" s="652" t="s">
        <v>554</v>
      </c>
      <c r="C18" s="652"/>
      <c r="D18" s="652"/>
      <c r="E18" s="652"/>
      <c r="F18" s="310" t="s">
        <v>561</v>
      </c>
      <c r="G18" s="211"/>
      <c r="H18" s="225"/>
      <c r="I18" s="225"/>
      <c r="J18" s="225"/>
      <c r="K18" s="225"/>
      <c r="L18" s="225"/>
    </row>
    <row r="19" spans="1:12" x14ac:dyDescent="0.25">
      <c r="A19" s="211"/>
      <c r="B19" s="211"/>
      <c r="C19" s="651" t="s">
        <v>555</v>
      </c>
      <c r="D19" s="651"/>
      <c r="E19" s="651"/>
      <c r="F19" s="311"/>
      <c r="G19" s="211"/>
      <c r="H19" s="226"/>
      <c r="I19" s="226"/>
      <c r="J19" s="226"/>
      <c r="K19" s="226"/>
      <c r="L19" s="226"/>
    </row>
    <row r="20" spans="1:12" x14ac:dyDescent="0.25">
      <c r="A20" s="211"/>
      <c r="B20" s="211"/>
      <c r="C20" s="651" t="s">
        <v>556</v>
      </c>
      <c r="D20" s="651"/>
      <c r="E20" s="651"/>
      <c r="F20" s="311"/>
      <c r="G20" s="211"/>
      <c r="H20" s="226"/>
      <c r="I20" s="226"/>
      <c r="J20" s="226"/>
      <c r="K20" s="226"/>
      <c r="L20" s="226"/>
    </row>
    <row r="21" spans="1:12" x14ac:dyDescent="0.25">
      <c r="A21" s="211"/>
      <c r="B21" s="211"/>
      <c r="C21" s="651" t="s">
        <v>557</v>
      </c>
      <c r="D21" s="651"/>
      <c r="E21" s="651"/>
      <c r="F21" s="312"/>
      <c r="G21" s="211"/>
      <c r="H21" s="226"/>
      <c r="I21" s="226"/>
      <c r="J21" s="226"/>
      <c r="K21" s="226"/>
      <c r="L21" s="226"/>
    </row>
    <row r="22" spans="1:12" x14ac:dyDescent="0.25">
      <c r="A22" s="211"/>
      <c r="B22" s="211"/>
      <c r="C22" s="651" t="s">
        <v>558</v>
      </c>
      <c r="D22" s="651"/>
      <c r="E22" s="651"/>
      <c r="F22" s="311"/>
      <c r="G22" s="211"/>
      <c r="H22" s="226"/>
      <c r="I22" s="226"/>
      <c r="J22" s="226"/>
      <c r="K22" s="226"/>
      <c r="L22" s="226"/>
    </row>
    <row r="23" spans="1:12" x14ac:dyDescent="0.25">
      <c r="A23" s="211"/>
      <c r="B23" s="211"/>
      <c r="C23" s="651" t="s">
        <v>559</v>
      </c>
      <c r="D23" s="651"/>
      <c r="E23" s="651"/>
      <c r="F23" s="311"/>
      <c r="G23" s="211"/>
      <c r="H23" s="226"/>
      <c r="I23" s="226"/>
      <c r="J23" s="226"/>
      <c r="K23" s="226"/>
      <c r="L23" s="226"/>
    </row>
    <row r="24" spans="1:12" x14ac:dyDescent="0.25">
      <c r="A24" s="211"/>
      <c r="B24" s="211"/>
      <c r="C24" s="651" t="s">
        <v>86</v>
      </c>
      <c r="D24" s="651"/>
      <c r="E24" s="651"/>
      <c r="F24" s="312"/>
      <c r="G24" s="211"/>
      <c r="H24" s="226"/>
      <c r="I24" s="226"/>
      <c r="J24" s="226"/>
      <c r="K24" s="226"/>
      <c r="L24" s="226"/>
    </row>
    <row r="25" spans="1:12" x14ac:dyDescent="0.25">
      <c r="A25" s="211"/>
      <c r="B25" s="211"/>
      <c r="C25" s="211"/>
      <c r="D25" s="211"/>
      <c r="E25" s="211"/>
      <c r="F25" s="211"/>
      <c r="G25" s="211"/>
      <c r="H25" s="225"/>
      <c r="I25" s="225"/>
      <c r="J25" s="225"/>
      <c r="K25" s="225"/>
      <c r="L25" s="225"/>
    </row>
    <row r="26" spans="1:12" x14ac:dyDescent="0.25">
      <c r="A26" s="211"/>
      <c r="B26" s="211"/>
      <c r="C26" s="657" t="s">
        <v>560</v>
      </c>
      <c r="D26" s="657"/>
      <c r="E26" s="657"/>
      <c r="F26" s="474" t="str">
        <f>IFERROR(AVERAGE(F19:F24), "")</f>
        <v/>
      </c>
      <c r="G26" s="211"/>
      <c r="H26" s="225"/>
      <c r="I26" s="225"/>
      <c r="J26" s="225"/>
      <c r="K26" s="225"/>
      <c r="L26" s="225"/>
    </row>
    <row r="27" spans="1:12" s="206" customFormat="1" x14ac:dyDescent="0.25">
      <c r="A27" s="211"/>
      <c r="B27" s="211"/>
      <c r="C27" s="313"/>
      <c r="D27" s="313"/>
      <c r="E27" s="313"/>
      <c r="F27" s="314"/>
      <c r="G27" s="211"/>
      <c r="H27" s="225"/>
      <c r="I27" s="225"/>
      <c r="J27" s="225"/>
      <c r="K27" s="225"/>
      <c r="L27" s="225"/>
    </row>
    <row r="28" spans="1:12" s="206" customFormat="1" x14ac:dyDescent="0.25">
      <c r="A28" s="211"/>
      <c r="B28" s="211"/>
      <c r="C28" s="313"/>
      <c r="D28" s="313"/>
      <c r="E28" s="313"/>
      <c r="F28" s="314"/>
      <c r="G28" s="211"/>
      <c r="H28" s="225"/>
      <c r="I28" s="225"/>
      <c r="J28" s="225"/>
      <c r="K28" s="225"/>
      <c r="L28" s="225"/>
    </row>
    <row r="29" spans="1:12" ht="15.75" x14ac:dyDescent="0.25">
      <c r="A29" s="211"/>
      <c r="B29" s="652" t="s">
        <v>562</v>
      </c>
      <c r="C29" s="652"/>
      <c r="D29" s="652"/>
      <c r="E29" s="652"/>
      <c r="F29" s="310" t="s">
        <v>561</v>
      </c>
      <c r="G29" s="211"/>
      <c r="H29" s="225"/>
      <c r="I29" s="225"/>
      <c r="J29" s="225"/>
      <c r="K29" s="225"/>
      <c r="L29" s="225"/>
    </row>
    <row r="30" spans="1:12" x14ac:dyDescent="0.25">
      <c r="A30" s="211"/>
      <c r="B30" s="211"/>
      <c r="C30" s="651" t="s">
        <v>563</v>
      </c>
      <c r="D30" s="651"/>
      <c r="E30" s="651"/>
      <c r="F30" s="211"/>
      <c r="G30" s="211"/>
      <c r="H30" s="225"/>
      <c r="I30" s="225"/>
      <c r="J30" s="225"/>
      <c r="K30" s="225"/>
      <c r="L30" s="225"/>
    </row>
    <row r="31" spans="1:12" x14ac:dyDescent="0.25">
      <c r="A31" s="211"/>
      <c r="B31" s="211"/>
      <c r="C31" s="211"/>
      <c r="D31" s="211" t="s">
        <v>564</v>
      </c>
      <c r="E31" s="211"/>
      <c r="F31" s="312"/>
      <c r="G31" s="211"/>
      <c r="H31" s="226"/>
      <c r="I31" s="226"/>
      <c r="J31" s="226"/>
      <c r="K31" s="226"/>
      <c r="L31" s="226"/>
    </row>
    <row r="32" spans="1:12" x14ac:dyDescent="0.25">
      <c r="A32" s="211"/>
      <c r="B32" s="211"/>
      <c r="C32" s="211"/>
      <c r="D32" s="211" t="s">
        <v>20</v>
      </c>
      <c r="E32" s="211"/>
      <c r="F32" s="311"/>
      <c r="G32" s="211"/>
      <c r="H32" s="226"/>
      <c r="I32" s="226"/>
      <c r="J32" s="226"/>
      <c r="K32" s="226"/>
      <c r="L32" s="226"/>
    </row>
    <row r="33" spans="1:12" x14ac:dyDescent="0.25">
      <c r="A33" s="211"/>
      <c r="B33" s="211"/>
      <c r="C33" s="211"/>
      <c r="D33" s="211" t="s">
        <v>463</v>
      </c>
      <c r="E33" s="211"/>
      <c r="F33" s="311"/>
      <c r="G33" s="211"/>
      <c r="H33" s="226"/>
      <c r="I33" s="226"/>
      <c r="J33" s="226"/>
      <c r="K33" s="226"/>
      <c r="L33" s="226"/>
    </row>
    <row r="34" spans="1:12" x14ac:dyDescent="0.25">
      <c r="A34" s="211"/>
      <c r="B34" s="211"/>
      <c r="C34" s="651" t="s">
        <v>565</v>
      </c>
      <c r="D34" s="651"/>
      <c r="E34" s="651"/>
      <c r="F34" s="211"/>
      <c r="G34" s="211"/>
      <c r="H34" s="226"/>
      <c r="I34" s="226"/>
      <c r="J34" s="226"/>
      <c r="K34" s="226"/>
      <c r="L34" s="226"/>
    </row>
    <row r="35" spans="1:12" x14ac:dyDescent="0.25">
      <c r="A35" s="211"/>
      <c r="B35" s="211"/>
      <c r="C35" s="211"/>
      <c r="D35" s="211" t="s">
        <v>187</v>
      </c>
      <c r="E35" s="211"/>
      <c r="F35" s="312"/>
      <c r="G35" s="211"/>
      <c r="H35" s="226"/>
      <c r="I35" s="226"/>
      <c r="J35" s="226"/>
      <c r="K35" s="226"/>
      <c r="L35" s="226"/>
    </row>
    <row r="36" spans="1:12" x14ac:dyDescent="0.25">
      <c r="A36" s="211"/>
      <c r="B36" s="211"/>
      <c r="C36" s="211"/>
      <c r="D36" s="211" t="s">
        <v>566</v>
      </c>
      <c r="E36" s="211"/>
      <c r="F36" s="311"/>
      <c r="G36" s="211"/>
      <c r="H36" s="226"/>
      <c r="I36" s="226"/>
      <c r="J36" s="226"/>
      <c r="K36" s="226"/>
      <c r="L36" s="226"/>
    </row>
    <row r="37" spans="1:12" x14ac:dyDescent="0.25">
      <c r="A37" s="211"/>
      <c r="B37" s="211"/>
      <c r="C37" s="211"/>
      <c r="D37" s="211" t="s">
        <v>567</v>
      </c>
      <c r="E37" s="211"/>
      <c r="F37" s="311"/>
      <c r="G37" s="211"/>
      <c r="H37" s="225"/>
      <c r="I37" s="225"/>
      <c r="J37" s="225"/>
      <c r="K37" s="225"/>
      <c r="L37" s="225"/>
    </row>
    <row r="38" spans="1:12" x14ac:dyDescent="0.25">
      <c r="A38" s="211"/>
      <c r="B38" s="211"/>
      <c r="C38" s="651" t="s">
        <v>568</v>
      </c>
      <c r="D38" s="651"/>
      <c r="E38" s="651"/>
      <c r="F38" s="311"/>
      <c r="G38" s="211"/>
      <c r="H38" s="225"/>
      <c r="I38" s="225"/>
      <c r="J38" s="225"/>
      <c r="K38" s="225"/>
      <c r="L38" s="225"/>
    </row>
    <row r="39" spans="1:12" x14ac:dyDescent="0.25">
      <c r="A39" s="211"/>
      <c r="B39" s="211"/>
      <c r="C39" s="651" t="s">
        <v>569</v>
      </c>
      <c r="D39" s="651"/>
      <c r="E39" s="651"/>
      <c r="F39" s="311"/>
      <c r="G39" s="211"/>
      <c r="H39" s="225"/>
      <c r="I39" s="225"/>
      <c r="J39" s="225"/>
      <c r="K39" s="225"/>
      <c r="L39" s="225"/>
    </row>
    <row r="40" spans="1:12" x14ac:dyDescent="0.25">
      <c r="A40" s="211"/>
      <c r="B40" s="211"/>
      <c r="C40" s="211"/>
      <c r="D40" s="211"/>
      <c r="E40" s="211"/>
      <c r="F40" s="211"/>
      <c r="G40" s="211"/>
      <c r="H40" s="225"/>
      <c r="I40" s="225"/>
      <c r="J40" s="225"/>
      <c r="K40" s="225"/>
      <c r="L40" s="225"/>
    </row>
    <row r="41" spans="1:12" x14ac:dyDescent="0.25">
      <c r="A41" s="211"/>
      <c r="B41" s="211"/>
      <c r="C41" s="657" t="s">
        <v>560</v>
      </c>
      <c r="D41" s="657"/>
      <c r="E41" s="657"/>
      <c r="F41" s="474" t="str">
        <f>IFERROR(AVERAGE(F31:F39), "")</f>
        <v/>
      </c>
      <c r="G41" s="211"/>
      <c r="H41" s="225"/>
      <c r="I41" s="225"/>
      <c r="J41" s="225"/>
      <c r="K41" s="225"/>
      <c r="L41" s="225"/>
    </row>
    <row r="42" spans="1:12" s="206" customFormat="1" x14ac:dyDescent="0.25">
      <c r="A42" s="211"/>
      <c r="B42" s="211"/>
      <c r="C42" s="313"/>
      <c r="D42" s="313"/>
      <c r="E42" s="313"/>
      <c r="F42" s="211"/>
      <c r="G42" s="211"/>
      <c r="H42" s="225"/>
      <c r="I42" s="225"/>
      <c r="J42" s="225"/>
      <c r="K42" s="225"/>
      <c r="L42" s="225"/>
    </row>
    <row r="43" spans="1:12" s="206" customFormat="1" x14ac:dyDescent="0.25">
      <c r="A43" s="211"/>
      <c r="B43" s="211"/>
      <c r="C43" s="313"/>
      <c r="D43" s="313"/>
      <c r="E43" s="313"/>
      <c r="F43" s="211"/>
      <c r="G43" s="211"/>
      <c r="H43" s="225"/>
      <c r="I43" s="225"/>
      <c r="J43" s="225"/>
      <c r="K43" s="225"/>
      <c r="L43" s="225"/>
    </row>
    <row r="44" spans="1:12" ht="15.75" x14ac:dyDescent="0.25">
      <c r="A44" s="211"/>
      <c r="B44" s="652" t="s">
        <v>571</v>
      </c>
      <c r="C44" s="652"/>
      <c r="D44" s="652"/>
      <c r="E44" s="652"/>
      <c r="F44" s="310" t="s">
        <v>561</v>
      </c>
      <c r="G44" s="211"/>
      <c r="H44" s="225"/>
      <c r="I44" s="225"/>
      <c r="J44" s="225"/>
      <c r="K44" s="225"/>
      <c r="L44" s="225"/>
    </row>
    <row r="45" spans="1:12" x14ac:dyDescent="0.25">
      <c r="A45" s="211"/>
      <c r="B45" s="211"/>
      <c r="C45" s="651" t="s">
        <v>572</v>
      </c>
      <c r="D45" s="651"/>
      <c r="E45" s="651"/>
      <c r="F45" s="211"/>
      <c r="G45" s="211"/>
      <c r="H45" s="225"/>
      <c r="I45" s="225"/>
      <c r="J45" s="225"/>
      <c r="K45" s="225"/>
      <c r="L45" s="225"/>
    </row>
    <row r="46" spans="1:12" x14ac:dyDescent="0.25">
      <c r="A46" s="211"/>
      <c r="B46" s="211"/>
      <c r="C46" s="211"/>
      <c r="D46" s="651" t="s">
        <v>573</v>
      </c>
      <c r="E46" s="651"/>
      <c r="F46" s="312"/>
      <c r="G46" s="211"/>
      <c r="H46" s="226"/>
      <c r="I46" s="226"/>
      <c r="J46" s="226"/>
      <c r="K46" s="226"/>
      <c r="L46" s="226"/>
    </row>
    <row r="47" spans="1:12" x14ac:dyDescent="0.25">
      <c r="A47" s="211"/>
      <c r="B47" s="211"/>
      <c r="C47" s="211"/>
      <c r="D47" s="651" t="s">
        <v>574</v>
      </c>
      <c r="E47" s="651"/>
      <c r="F47" s="312"/>
      <c r="G47" s="211"/>
      <c r="H47" s="226"/>
      <c r="I47" s="226"/>
      <c r="J47" s="226"/>
      <c r="K47" s="226"/>
      <c r="L47" s="226"/>
    </row>
    <row r="48" spans="1:12" x14ac:dyDescent="0.25">
      <c r="A48" s="211"/>
      <c r="B48" s="211"/>
      <c r="C48" s="211"/>
      <c r="D48" s="651" t="s">
        <v>575</v>
      </c>
      <c r="E48" s="651"/>
      <c r="F48" s="312"/>
      <c r="G48" s="211"/>
      <c r="H48" s="226"/>
      <c r="I48" s="226"/>
      <c r="J48" s="226"/>
      <c r="K48" s="226"/>
      <c r="L48" s="226"/>
    </row>
    <row r="49" spans="1:12" x14ac:dyDescent="0.25">
      <c r="A49" s="211"/>
      <c r="B49" s="211"/>
      <c r="C49" s="211"/>
      <c r="D49" s="651" t="s">
        <v>576</v>
      </c>
      <c r="E49" s="651"/>
      <c r="F49" s="312"/>
      <c r="G49" s="211"/>
      <c r="H49" s="226"/>
      <c r="I49" s="226"/>
      <c r="J49" s="226"/>
      <c r="K49" s="226"/>
      <c r="L49" s="226"/>
    </row>
    <row r="50" spans="1:12" x14ac:dyDescent="0.25">
      <c r="A50" s="211"/>
      <c r="B50" s="211"/>
      <c r="C50" s="211"/>
      <c r="D50" s="651" t="s">
        <v>577</v>
      </c>
      <c r="E50" s="651"/>
      <c r="F50" s="312"/>
      <c r="G50" s="211"/>
      <c r="H50" s="226"/>
      <c r="I50" s="226"/>
      <c r="J50" s="226"/>
      <c r="K50" s="226"/>
      <c r="L50" s="226"/>
    </row>
    <row r="51" spans="1:12" x14ac:dyDescent="0.25">
      <c r="A51" s="211"/>
      <c r="B51" s="211"/>
      <c r="C51" s="211"/>
      <c r="D51" s="651" t="s">
        <v>578</v>
      </c>
      <c r="E51" s="651"/>
      <c r="F51" s="312"/>
      <c r="G51" s="211"/>
      <c r="H51" s="226"/>
      <c r="I51" s="226"/>
      <c r="J51" s="226"/>
      <c r="K51" s="226"/>
      <c r="L51" s="226"/>
    </row>
    <row r="52" spans="1:12" x14ac:dyDescent="0.25">
      <c r="A52" s="211"/>
      <c r="B52" s="211"/>
      <c r="C52" s="211"/>
      <c r="D52" s="651" t="s">
        <v>579</v>
      </c>
      <c r="E52" s="651"/>
      <c r="F52" s="312"/>
      <c r="G52" s="211"/>
      <c r="H52" s="225"/>
      <c r="I52" s="225"/>
      <c r="J52" s="225"/>
      <c r="K52" s="225"/>
      <c r="L52" s="225"/>
    </row>
    <row r="53" spans="1:12" x14ac:dyDescent="0.25">
      <c r="A53" s="211"/>
      <c r="B53" s="211"/>
      <c r="C53" s="211"/>
      <c r="D53" s="651" t="s">
        <v>580</v>
      </c>
      <c r="E53" s="651"/>
      <c r="F53" s="312"/>
      <c r="G53" s="211"/>
      <c r="H53" s="225"/>
      <c r="I53" s="225"/>
      <c r="J53" s="225"/>
      <c r="K53" s="225"/>
      <c r="L53" s="225"/>
    </row>
    <row r="54" spans="1:12" x14ac:dyDescent="0.25">
      <c r="A54" s="211"/>
      <c r="B54" s="211"/>
      <c r="C54" s="211"/>
      <c r="D54" s="651" t="s">
        <v>581</v>
      </c>
      <c r="E54" s="651"/>
      <c r="F54" s="312"/>
      <c r="G54" s="211"/>
      <c r="H54" s="225"/>
      <c r="I54" s="225"/>
      <c r="J54" s="225"/>
      <c r="K54" s="225"/>
      <c r="L54" s="225"/>
    </row>
    <row r="55" spans="1:12" x14ac:dyDescent="0.25">
      <c r="A55" s="211"/>
      <c r="B55" s="211"/>
      <c r="C55" s="211"/>
      <c r="D55" s="651" t="s">
        <v>582</v>
      </c>
      <c r="E55" s="651"/>
      <c r="F55" s="312"/>
      <c r="G55" s="211"/>
      <c r="H55" s="225"/>
      <c r="I55" s="225"/>
      <c r="J55" s="225"/>
      <c r="K55" s="225"/>
      <c r="L55" s="225"/>
    </row>
    <row r="56" spans="1:12" x14ac:dyDescent="0.25">
      <c r="A56" s="211"/>
      <c r="B56" s="211"/>
      <c r="C56" s="211"/>
      <c r="D56" s="651" t="s">
        <v>583</v>
      </c>
      <c r="E56" s="651"/>
      <c r="F56" s="312"/>
      <c r="G56" s="211"/>
      <c r="H56" s="225"/>
      <c r="I56" s="225"/>
      <c r="J56" s="225"/>
      <c r="K56" s="225"/>
      <c r="L56" s="225"/>
    </row>
    <row r="57" spans="1:12" x14ac:dyDescent="0.25">
      <c r="A57" s="211"/>
      <c r="B57" s="211"/>
      <c r="C57" s="211"/>
      <c r="D57" s="211"/>
      <c r="E57" s="211"/>
      <c r="F57" s="211"/>
      <c r="G57" s="211"/>
      <c r="H57" s="225"/>
      <c r="I57" s="225"/>
      <c r="J57" s="225"/>
      <c r="K57" s="225"/>
      <c r="L57" s="225"/>
    </row>
    <row r="58" spans="1:12" x14ac:dyDescent="0.25">
      <c r="A58" s="211"/>
      <c r="B58" s="211"/>
      <c r="C58" s="657" t="s">
        <v>560</v>
      </c>
      <c r="D58" s="657"/>
      <c r="E58" s="657"/>
      <c r="F58" s="474" t="str">
        <f>IFERROR(AVERAGE(F46:F56),"")</f>
        <v/>
      </c>
      <c r="G58" s="211"/>
      <c r="H58" s="225"/>
      <c r="I58" s="225"/>
      <c r="J58" s="225"/>
      <c r="K58" s="225"/>
      <c r="L58" s="225"/>
    </row>
    <row r="59" spans="1:12" s="206" customFormat="1" x14ac:dyDescent="0.25">
      <c r="A59" s="211"/>
      <c r="B59" s="211"/>
      <c r="C59" s="313"/>
      <c r="D59" s="313"/>
      <c r="E59" s="313"/>
      <c r="F59" s="211"/>
      <c r="G59" s="211"/>
      <c r="H59" s="225"/>
      <c r="I59" s="225"/>
      <c r="J59" s="225"/>
      <c r="K59" s="225"/>
      <c r="L59" s="225"/>
    </row>
    <row r="60" spans="1:12" x14ac:dyDescent="0.25">
      <c r="A60" s="211"/>
      <c r="B60" s="211"/>
      <c r="C60" s="211"/>
      <c r="D60" s="211"/>
      <c r="E60" s="211"/>
      <c r="F60" s="211"/>
      <c r="G60" s="211"/>
      <c r="H60" s="225"/>
      <c r="I60" s="225"/>
      <c r="J60" s="225"/>
      <c r="K60" s="225"/>
      <c r="L60" s="225"/>
    </row>
    <row r="61" spans="1:12" ht="15.75" x14ac:dyDescent="0.25">
      <c r="A61" s="211"/>
      <c r="B61" s="652" t="s">
        <v>584</v>
      </c>
      <c r="C61" s="652"/>
      <c r="D61" s="652"/>
      <c r="E61" s="652"/>
      <c r="F61" s="310" t="s">
        <v>561</v>
      </c>
      <c r="G61" s="211"/>
      <c r="H61" s="225"/>
      <c r="I61" s="225"/>
      <c r="J61" s="225"/>
      <c r="K61" s="225"/>
      <c r="L61" s="225"/>
    </row>
    <row r="62" spans="1:12" x14ac:dyDescent="0.25">
      <c r="A62" s="211"/>
      <c r="B62" s="211"/>
      <c r="C62" s="651" t="s">
        <v>585</v>
      </c>
      <c r="D62" s="651"/>
      <c r="E62" s="651"/>
      <c r="F62" s="312"/>
      <c r="G62" s="211"/>
      <c r="H62" s="226"/>
      <c r="I62" s="226"/>
      <c r="J62" s="226"/>
      <c r="K62" s="226"/>
      <c r="L62" s="226"/>
    </row>
    <row r="63" spans="1:12" x14ac:dyDescent="0.25">
      <c r="A63" s="211"/>
      <c r="B63" s="211"/>
      <c r="C63" s="651" t="s">
        <v>586</v>
      </c>
      <c r="D63" s="651"/>
      <c r="E63" s="651"/>
      <c r="F63" s="312"/>
      <c r="G63" s="211"/>
      <c r="H63" s="226"/>
      <c r="I63" s="226"/>
      <c r="J63" s="226"/>
      <c r="K63" s="226"/>
      <c r="L63" s="226"/>
    </row>
    <row r="64" spans="1:12" x14ac:dyDescent="0.25">
      <c r="A64" s="211"/>
      <c r="B64" s="211"/>
      <c r="C64" s="651" t="s">
        <v>587</v>
      </c>
      <c r="D64" s="651"/>
      <c r="E64" s="651"/>
      <c r="F64" s="312"/>
      <c r="G64" s="211"/>
      <c r="H64" s="226"/>
      <c r="I64" s="226"/>
      <c r="J64" s="226"/>
      <c r="K64" s="226"/>
      <c r="L64" s="226"/>
    </row>
    <row r="65" spans="1:12" x14ac:dyDescent="0.25">
      <c r="A65" s="211"/>
      <c r="B65" s="211"/>
      <c r="C65" s="651" t="s">
        <v>588</v>
      </c>
      <c r="D65" s="651"/>
      <c r="E65" s="651"/>
      <c r="F65" s="312"/>
      <c r="G65" s="211"/>
      <c r="H65" s="226"/>
      <c r="I65" s="226"/>
      <c r="J65" s="226"/>
      <c r="K65" s="226"/>
      <c r="L65" s="226"/>
    </row>
    <row r="66" spans="1:12" x14ac:dyDescent="0.25">
      <c r="A66" s="211"/>
      <c r="B66" s="211"/>
      <c r="C66" s="651" t="s">
        <v>589</v>
      </c>
      <c r="D66" s="651"/>
      <c r="E66" s="651"/>
      <c r="F66" s="312"/>
      <c r="G66" s="211"/>
      <c r="H66" s="226"/>
      <c r="I66" s="226"/>
      <c r="J66" s="226"/>
      <c r="K66" s="226"/>
      <c r="L66" s="226"/>
    </row>
    <row r="67" spans="1:12" x14ac:dyDescent="0.25">
      <c r="A67" s="211"/>
      <c r="B67" s="211"/>
      <c r="C67" s="651"/>
      <c r="D67" s="651"/>
      <c r="E67" s="651"/>
      <c r="F67" s="211"/>
      <c r="G67" s="211"/>
      <c r="H67" s="226"/>
      <c r="I67" s="226"/>
      <c r="J67" s="226"/>
      <c r="K67" s="226"/>
      <c r="L67" s="226"/>
    </row>
    <row r="68" spans="1:12" x14ac:dyDescent="0.25">
      <c r="A68" s="211"/>
      <c r="B68" s="211"/>
      <c r="C68" s="657" t="s">
        <v>560</v>
      </c>
      <c r="D68" s="657"/>
      <c r="E68" s="657"/>
      <c r="F68" s="474" t="str">
        <f>IFERROR(AVERAGE(F62:F66),"")</f>
        <v/>
      </c>
      <c r="G68" s="211"/>
      <c r="H68" s="225"/>
      <c r="I68" s="225"/>
      <c r="J68" s="225"/>
      <c r="K68" s="225"/>
      <c r="L68" s="225"/>
    </row>
    <row r="69" spans="1:12" s="206" customFormat="1" x14ac:dyDescent="0.25">
      <c r="A69" s="211"/>
      <c r="B69" s="211"/>
      <c r="C69" s="313"/>
      <c r="D69" s="313"/>
      <c r="E69" s="313"/>
      <c r="F69" s="211"/>
      <c r="G69" s="211"/>
      <c r="H69" s="225"/>
      <c r="I69" s="225"/>
      <c r="J69" s="225"/>
      <c r="K69" s="225"/>
      <c r="L69" s="225"/>
    </row>
    <row r="70" spans="1:12" x14ac:dyDescent="0.25">
      <c r="A70" s="211"/>
      <c r="B70" s="211"/>
      <c r="C70" s="211"/>
      <c r="D70" s="211"/>
      <c r="E70" s="211"/>
      <c r="F70" s="211"/>
      <c r="G70" s="211"/>
      <c r="H70" s="225"/>
      <c r="I70" s="225"/>
      <c r="J70" s="225"/>
      <c r="K70" s="225"/>
      <c r="L70" s="225"/>
    </row>
    <row r="71" spans="1:12" ht="15.75" x14ac:dyDescent="0.25">
      <c r="A71" s="211"/>
      <c r="B71" s="652" t="s">
        <v>591</v>
      </c>
      <c r="C71" s="652"/>
      <c r="D71" s="652"/>
      <c r="E71" s="652"/>
      <c r="F71" s="310" t="s">
        <v>561</v>
      </c>
      <c r="G71" s="211"/>
      <c r="H71" s="225"/>
      <c r="I71" s="225"/>
      <c r="J71" s="225"/>
      <c r="K71" s="225"/>
      <c r="L71" s="225"/>
    </row>
    <row r="72" spans="1:12" s="188" customFormat="1" x14ac:dyDescent="0.25">
      <c r="A72" s="211"/>
      <c r="B72" s="651" t="s">
        <v>592</v>
      </c>
      <c r="C72" s="651"/>
      <c r="D72" s="651"/>
      <c r="E72" s="651"/>
      <c r="F72" s="211"/>
      <c r="G72" s="211"/>
      <c r="H72" s="225"/>
      <c r="I72" s="225"/>
      <c r="J72" s="225"/>
      <c r="K72" s="225"/>
      <c r="L72" s="225"/>
    </row>
    <row r="73" spans="1:12" x14ac:dyDescent="0.25">
      <c r="A73" s="211"/>
      <c r="B73" s="211"/>
      <c r="C73" s="651" t="s">
        <v>32</v>
      </c>
      <c r="D73" s="651"/>
      <c r="E73" s="651"/>
      <c r="F73" s="312"/>
      <c r="G73" s="211"/>
      <c r="H73" s="226"/>
      <c r="I73" s="226"/>
      <c r="J73" s="226"/>
      <c r="K73" s="226"/>
      <c r="L73" s="226"/>
    </row>
    <row r="74" spans="1:12" x14ac:dyDescent="0.25">
      <c r="A74" s="211"/>
      <c r="B74" s="211"/>
      <c r="C74" s="651" t="s">
        <v>33</v>
      </c>
      <c r="D74" s="651"/>
      <c r="E74" s="651"/>
      <c r="F74" s="311"/>
      <c r="G74" s="211"/>
      <c r="H74" s="226"/>
      <c r="I74" s="226"/>
      <c r="J74" s="226"/>
      <c r="K74" s="226"/>
      <c r="L74" s="226"/>
    </row>
    <row r="75" spans="1:12" x14ac:dyDescent="0.25">
      <c r="A75" s="211"/>
      <c r="B75" s="211"/>
      <c r="C75" s="651" t="s">
        <v>590</v>
      </c>
      <c r="D75" s="651"/>
      <c r="E75" s="651"/>
      <c r="F75" s="311"/>
      <c r="G75" s="211"/>
      <c r="H75" s="226"/>
      <c r="I75" s="226"/>
      <c r="J75" s="226"/>
      <c r="K75" s="226"/>
      <c r="L75" s="226"/>
    </row>
    <row r="76" spans="1:12" x14ac:dyDescent="0.25">
      <c r="A76" s="211"/>
      <c r="B76" s="211"/>
      <c r="C76" s="651" t="s">
        <v>35</v>
      </c>
      <c r="D76" s="651"/>
      <c r="E76" s="651"/>
      <c r="F76" s="311"/>
      <c r="G76" s="211"/>
      <c r="H76" s="226"/>
      <c r="I76" s="226"/>
      <c r="J76" s="226"/>
      <c r="K76" s="226"/>
      <c r="L76" s="226"/>
    </row>
    <row r="77" spans="1:12" x14ac:dyDescent="0.25">
      <c r="A77" s="211"/>
      <c r="B77" s="211"/>
      <c r="C77" s="651" t="s">
        <v>36</v>
      </c>
      <c r="D77" s="651"/>
      <c r="E77" s="651"/>
      <c r="F77" s="311"/>
      <c r="G77" s="211"/>
      <c r="H77" s="226"/>
      <c r="I77" s="226"/>
      <c r="J77" s="226"/>
      <c r="K77" s="226"/>
      <c r="L77" s="226"/>
    </row>
    <row r="78" spans="1:12" x14ac:dyDescent="0.25">
      <c r="A78" s="211"/>
      <c r="B78" s="211"/>
      <c r="C78" s="211"/>
      <c r="D78" s="211"/>
      <c r="E78" s="211"/>
      <c r="F78" s="211"/>
      <c r="G78" s="211"/>
      <c r="H78" s="226"/>
      <c r="I78" s="226"/>
      <c r="J78" s="226"/>
      <c r="K78" s="226"/>
      <c r="L78" s="226"/>
    </row>
    <row r="79" spans="1:12" x14ac:dyDescent="0.25">
      <c r="A79" s="211"/>
      <c r="B79" s="211"/>
      <c r="C79" s="657" t="s">
        <v>560</v>
      </c>
      <c r="D79" s="657"/>
      <c r="E79" s="657"/>
      <c r="F79" s="474" t="str">
        <f>IFERROR(AVERAGE(F73:F77),"")</f>
        <v/>
      </c>
      <c r="G79" s="211"/>
      <c r="H79" s="225"/>
      <c r="I79" s="225"/>
      <c r="J79" s="225"/>
      <c r="K79" s="225"/>
      <c r="L79" s="225"/>
    </row>
    <row r="80" spans="1:12" s="206" customFormat="1" x14ac:dyDescent="0.25">
      <c r="A80" s="211"/>
      <c r="B80" s="211"/>
      <c r="C80" s="313"/>
      <c r="D80" s="313"/>
      <c r="E80" s="313"/>
      <c r="F80" s="211"/>
      <c r="G80" s="211"/>
      <c r="H80" s="225"/>
      <c r="I80" s="225"/>
      <c r="J80" s="225"/>
      <c r="K80" s="225"/>
      <c r="L80" s="225"/>
    </row>
    <row r="81" spans="1:12" x14ac:dyDescent="0.25">
      <c r="A81" s="211"/>
      <c r="B81" s="211"/>
      <c r="C81" s="211"/>
      <c r="D81" s="211"/>
      <c r="E81" s="211"/>
      <c r="F81" s="211"/>
      <c r="G81" s="211"/>
      <c r="H81" s="225"/>
      <c r="I81" s="225"/>
      <c r="J81" s="225"/>
      <c r="K81" s="225"/>
      <c r="L81" s="225"/>
    </row>
    <row r="82" spans="1:12" ht="15.75" x14ac:dyDescent="0.25">
      <c r="A82" s="211"/>
      <c r="B82" s="652" t="s">
        <v>593</v>
      </c>
      <c r="C82" s="652"/>
      <c r="D82" s="652"/>
      <c r="E82" s="652"/>
      <c r="F82" s="310" t="s">
        <v>561</v>
      </c>
      <c r="G82" s="211"/>
      <c r="H82" s="225"/>
      <c r="I82" s="225"/>
      <c r="J82" s="225"/>
      <c r="K82" s="225"/>
      <c r="L82" s="225"/>
    </row>
    <row r="83" spans="1:12" x14ac:dyDescent="0.25">
      <c r="A83" s="211"/>
      <c r="B83" s="211"/>
      <c r="C83" s="651" t="s">
        <v>594</v>
      </c>
      <c r="D83" s="651"/>
      <c r="E83" s="651"/>
      <c r="F83" s="312"/>
      <c r="G83" s="211"/>
      <c r="H83" s="226"/>
      <c r="I83" s="226"/>
      <c r="J83" s="226"/>
      <c r="K83" s="226"/>
      <c r="L83" s="226"/>
    </row>
    <row r="84" spans="1:12" x14ac:dyDescent="0.25">
      <c r="A84" s="211"/>
      <c r="B84" s="211"/>
      <c r="C84" s="651" t="s">
        <v>595</v>
      </c>
      <c r="D84" s="651"/>
      <c r="E84" s="651"/>
      <c r="F84" s="312"/>
      <c r="G84" s="211"/>
      <c r="H84" s="226"/>
      <c r="I84" s="226"/>
      <c r="J84" s="226"/>
      <c r="K84" s="226"/>
      <c r="L84" s="226"/>
    </row>
    <row r="85" spans="1:12" x14ac:dyDescent="0.25">
      <c r="A85" s="211"/>
      <c r="B85" s="211"/>
      <c r="C85" s="651" t="s">
        <v>596</v>
      </c>
      <c r="D85" s="651"/>
      <c r="E85" s="651"/>
      <c r="F85" s="312"/>
      <c r="G85" s="211"/>
      <c r="H85" s="226"/>
      <c r="I85" s="226"/>
      <c r="J85" s="226"/>
      <c r="K85" s="226"/>
      <c r="L85" s="226"/>
    </row>
    <row r="86" spans="1:12" x14ac:dyDescent="0.25">
      <c r="A86" s="211"/>
      <c r="B86" s="211"/>
      <c r="C86" s="651" t="s">
        <v>203</v>
      </c>
      <c r="D86" s="651"/>
      <c r="E86" s="651"/>
      <c r="F86" s="312"/>
      <c r="G86" s="211"/>
      <c r="H86" s="226"/>
      <c r="I86" s="226"/>
      <c r="J86" s="226"/>
      <c r="K86" s="226"/>
      <c r="L86" s="226"/>
    </row>
    <row r="87" spans="1:12" x14ac:dyDescent="0.25">
      <c r="A87" s="211"/>
      <c r="B87" s="211"/>
      <c r="C87" s="651" t="s">
        <v>597</v>
      </c>
      <c r="D87" s="651"/>
      <c r="E87" s="651"/>
      <c r="F87" s="312"/>
      <c r="G87" s="211"/>
      <c r="H87" s="226"/>
      <c r="I87" s="226"/>
      <c r="J87" s="226"/>
      <c r="K87" s="226"/>
      <c r="L87" s="226"/>
    </row>
    <row r="88" spans="1:12" x14ac:dyDescent="0.25">
      <c r="A88" s="211"/>
      <c r="B88" s="211"/>
      <c r="C88" s="651" t="s">
        <v>598</v>
      </c>
      <c r="D88" s="651"/>
      <c r="E88" s="651"/>
      <c r="F88" s="312"/>
      <c r="G88" s="211"/>
      <c r="H88" s="226"/>
      <c r="I88" s="226"/>
      <c r="J88" s="226"/>
      <c r="K88" s="226"/>
      <c r="L88" s="226"/>
    </row>
    <row r="89" spans="1:12" x14ac:dyDescent="0.25">
      <c r="A89" s="211"/>
      <c r="B89" s="211"/>
      <c r="C89" s="651" t="s">
        <v>599</v>
      </c>
      <c r="D89" s="651"/>
      <c r="E89" s="651"/>
      <c r="F89" s="312"/>
      <c r="G89" s="211"/>
      <c r="H89" s="225"/>
      <c r="I89" s="225"/>
      <c r="J89" s="225"/>
      <c r="K89" s="225"/>
      <c r="L89" s="225"/>
    </row>
    <row r="90" spans="1:12" x14ac:dyDescent="0.25">
      <c r="A90" s="211"/>
      <c r="B90" s="211"/>
      <c r="C90" s="651" t="s">
        <v>600</v>
      </c>
      <c r="D90" s="651"/>
      <c r="E90" s="651"/>
      <c r="F90" s="312"/>
      <c r="G90" s="211"/>
      <c r="H90" s="225"/>
      <c r="I90" s="225"/>
      <c r="J90" s="225"/>
      <c r="K90" s="225"/>
      <c r="L90" s="225"/>
    </row>
    <row r="91" spans="1:12" x14ac:dyDescent="0.25">
      <c r="A91" s="211"/>
      <c r="B91" s="211"/>
      <c r="C91" s="651" t="s">
        <v>601</v>
      </c>
      <c r="D91" s="651"/>
      <c r="E91" s="651"/>
      <c r="F91" s="312"/>
      <c r="G91" s="211"/>
      <c r="H91" s="225"/>
      <c r="I91" s="225"/>
      <c r="J91" s="225"/>
      <c r="K91" s="225"/>
      <c r="L91" s="225"/>
    </row>
    <row r="92" spans="1:12" x14ac:dyDescent="0.25">
      <c r="A92" s="211"/>
      <c r="B92" s="211"/>
      <c r="C92" s="651" t="s">
        <v>602</v>
      </c>
      <c r="D92" s="651"/>
      <c r="E92" s="651"/>
      <c r="F92" s="312"/>
      <c r="G92" s="211"/>
      <c r="H92" s="225"/>
      <c r="I92" s="225"/>
      <c r="J92" s="225"/>
      <c r="K92" s="225"/>
      <c r="L92" s="225"/>
    </row>
    <row r="93" spans="1:12" x14ac:dyDescent="0.25">
      <c r="A93" s="211"/>
      <c r="B93" s="211"/>
      <c r="C93" s="651" t="s">
        <v>603</v>
      </c>
      <c r="D93" s="651"/>
      <c r="E93" s="651"/>
      <c r="F93" s="312"/>
      <c r="G93" s="211"/>
      <c r="H93" s="225"/>
      <c r="I93" s="225"/>
      <c r="J93" s="225"/>
      <c r="K93" s="225"/>
      <c r="L93" s="225"/>
    </row>
    <row r="94" spans="1:12" x14ac:dyDescent="0.25">
      <c r="A94" s="211"/>
      <c r="B94" s="211"/>
      <c r="C94" s="651" t="s">
        <v>604</v>
      </c>
      <c r="D94" s="651"/>
      <c r="E94" s="651"/>
      <c r="F94" s="312"/>
      <c r="G94" s="211"/>
      <c r="H94" s="225"/>
      <c r="I94" s="225"/>
      <c r="J94" s="225"/>
      <c r="K94" s="225"/>
      <c r="L94" s="225"/>
    </row>
    <row r="95" spans="1:12" x14ac:dyDescent="0.25">
      <c r="A95" s="211"/>
      <c r="B95" s="211"/>
      <c r="C95" s="651" t="s">
        <v>605</v>
      </c>
      <c r="D95" s="651"/>
      <c r="E95" s="651"/>
      <c r="F95" s="312"/>
      <c r="G95" s="211"/>
      <c r="H95" s="225"/>
      <c r="I95" s="225"/>
      <c r="J95" s="225"/>
      <c r="K95" s="225"/>
      <c r="L95" s="225"/>
    </row>
    <row r="96" spans="1:12" x14ac:dyDescent="0.25">
      <c r="A96" s="211"/>
      <c r="B96" s="211"/>
      <c r="C96" s="651" t="s">
        <v>606</v>
      </c>
      <c r="D96" s="651"/>
      <c r="E96" s="651"/>
      <c r="F96" s="312"/>
      <c r="G96" s="211"/>
      <c r="H96" s="225"/>
      <c r="I96" s="225"/>
      <c r="J96" s="225"/>
      <c r="K96" s="225"/>
      <c r="L96" s="225"/>
    </row>
    <row r="97" spans="1:14" x14ac:dyDescent="0.25">
      <c r="A97" s="211"/>
      <c r="B97" s="211"/>
      <c r="C97" s="651" t="s">
        <v>607</v>
      </c>
      <c r="D97" s="651"/>
      <c r="E97" s="651"/>
      <c r="F97" s="312"/>
      <c r="G97" s="211"/>
      <c r="H97" s="225"/>
      <c r="I97" s="225"/>
      <c r="J97" s="225"/>
      <c r="K97" s="225"/>
      <c r="L97" s="225"/>
    </row>
    <row r="98" spans="1:14" x14ac:dyDescent="0.25">
      <c r="A98" s="211"/>
      <c r="B98" s="211"/>
      <c r="C98" s="211"/>
      <c r="D98" s="211"/>
      <c r="E98" s="211"/>
      <c r="F98" s="211"/>
      <c r="G98" s="211"/>
    </row>
    <row r="99" spans="1:14" x14ac:dyDescent="0.25">
      <c r="A99" s="211"/>
      <c r="B99" s="211"/>
      <c r="C99" s="657" t="s">
        <v>560</v>
      </c>
      <c r="D99" s="657"/>
      <c r="E99" s="657"/>
      <c r="F99" s="474" t="str">
        <f>IFERROR(AVERAGE(F83:F97),"")</f>
        <v/>
      </c>
      <c r="G99" s="211"/>
    </row>
    <row r="100" spans="1:14" x14ac:dyDescent="0.25">
      <c r="A100" s="211"/>
      <c r="B100" s="211"/>
      <c r="C100" s="211"/>
      <c r="D100" s="211"/>
      <c r="E100" s="211"/>
      <c r="F100" s="211"/>
      <c r="G100" s="211"/>
    </row>
    <row r="101" spans="1:14" ht="15.75" x14ac:dyDescent="0.25">
      <c r="A101" s="211"/>
      <c r="B101" s="652" t="s">
        <v>803</v>
      </c>
      <c r="C101" s="652"/>
      <c r="D101" s="652"/>
      <c r="E101" s="652"/>
      <c r="F101" s="315" t="s">
        <v>627</v>
      </c>
      <c r="G101" s="316" t="s">
        <v>627</v>
      </c>
      <c r="H101" s="228"/>
    </row>
    <row r="102" spans="1:14" ht="15" customHeight="1" x14ac:dyDescent="0.25">
      <c r="A102" s="211"/>
      <c r="B102" s="211"/>
      <c r="C102" s="651" t="s">
        <v>608</v>
      </c>
      <c r="D102" s="651"/>
      <c r="E102" s="651"/>
      <c r="F102" s="317"/>
      <c r="G102" s="318"/>
      <c r="H102" s="225"/>
      <c r="J102" s="227"/>
      <c r="K102" s="227"/>
      <c r="L102" s="227"/>
      <c r="M102" s="227"/>
      <c r="N102" s="227"/>
    </row>
    <row r="103" spans="1:14" x14ac:dyDescent="0.25">
      <c r="A103" s="211"/>
      <c r="B103" s="211"/>
      <c r="C103" s="651" t="s">
        <v>609</v>
      </c>
      <c r="D103" s="651"/>
      <c r="E103" s="651"/>
      <c r="F103" s="319"/>
      <c r="G103" s="320"/>
      <c r="H103" s="225"/>
      <c r="J103" s="227"/>
      <c r="K103" s="227"/>
      <c r="L103" s="227"/>
      <c r="M103" s="227"/>
      <c r="N103" s="227"/>
    </row>
    <row r="104" spans="1:14" x14ac:dyDescent="0.25">
      <c r="A104" s="211"/>
      <c r="B104" s="211"/>
      <c r="C104" s="651" t="s">
        <v>610</v>
      </c>
      <c r="D104" s="651"/>
      <c r="E104" s="651"/>
      <c r="F104" s="317"/>
      <c r="G104" s="318"/>
      <c r="H104" s="225"/>
      <c r="J104" s="227"/>
      <c r="K104" s="227"/>
      <c r="L104" s="227"/>
      <c r="M104" s="227"/>
      <c r="N104" s="227"/>
    </row>
    <row r="105" spans="1:14" x14ac:dyDescent="0.25">
      <c r="A105" s="211"/>
      <c r="B105" s="211"/>
      <c r="C105" s="651" t="s">
        <v>611</v>
      </c>
      <c r="D105" s="651"/>
      <c r="E105" s="651"/>
      <c r="F105" s="317"/>
      <c r="G105" s="318"/>
      <c r="H105" s="225"/>
      <c r="J105" s="227"/>
      <c r="K105" s="227"/>
      <c r="L105" s="227"/>
      <c r="M105" s="227"/>
      <c r="N105" s="227"/>
    </row>
    <row r="106" spans="1:14" x14ac:dyDescent="0.25">
      <c r="A106" s="211"/>
      <c r="B106" s="211"/>
      <c r="C106" s="651" t="s">
        <v>612</v>
      </c>
      <c r="D106" s="651"/>
      <c r="E106" s="651"/>
      <c r="F106" s="317"/>
      <c r="G106" s="318"/>
      <c r="H106" s="225"/>
      <c r="J106" s="227"/>
      <c r="K106" s="227"/>
      <c r="L106" s="227"/>
      <c r="M106" s="227"/>
      <c r="N106" s="227"/>
    </row>
    <row r="107" spans="1:14" x14ac:dyDescent="0.25">
      <c r="A107" s="211"/>
      <c r="B107" s="211"/>
      <c r="C107" s="211"/>
      <c r="D107" s="651" t="s">
        <v>613</v>
      </c>
      <c r="E107" s="651"/>
      <c r="F107" s="317"/>
      <c r="G107" s="318"/>
      <c r="H107" s="225"/>
      <c r="J107" s="227"/>
      <c r="K107" s="227"/>
      <c r="L107" s="227"/>
      <c r="M107" s="227"/>
      <c r="N107" s="227"/>
    </row>
    <row r="108" spans="1:14" x14ac:dyDescent="0.25">
      <c r="A108" s="211"/>
      <c r="B108" s="211"/>
      <c r="C108" s="211"/>
      <c r="D108" s="651" t="s">
        <v>614</v>
      </c>
      <c r="E108" s="651"/>
      <c r="F108" s="317"/>
      <c r="G108" s="318"/>
      <c r="H108" s="225"/>
      <c r="J108" s="227"/>
      <c r="K108" s="227"/>
      <c r="L108" s="227"/>
      <c r="M108" s="227"/>
      <c r="N108" s="227"/>
    </row>
    <row r="109" spans="1:14" x14ac:dyDescent="0.25">
      <c r="A109" s="211"/>
      <c r="B109" s="211"/>
      <c r="C109" s="211"/>
      <c r="D109" s="651" t="s">
        <v>615</v>
      </c>
      <c r="E109" s="651"/>
      <c r="F109" s="317"/>
      <c r="G109" s="318"/>
      <c r="H109" s="225"/>
      <c r="J109" s="227"/>
      <c r="K109" s="227"/>
      <c r="L109" s="227"/>
      <c r="M109" s="227"/>
      <c r="N109" s="227"/>
    </row>
    <row r="110" spans="1:14" x14ac:dyDescent="0.25">
      <c r="A110" s="211"/>
      <c r="B110" s="211"/>
      <c r="C110" s="211"/>
      <c r="D110" s="651" t="s">
        <v>616</v>
      </c>
      <c r="E110" s="651"/>
      <c r="F110" s="317"/>
      <c r="G110" s="318"/>
      <c r="H110" s="225"/>
      <c r="J110" s="227"/>
      <c r="K110" s="227"/>
      <c r="L110" s="227"/>
      <c r="M110" s="227"/>
      <c r="N110" s="227"/>
    </row>
    <row r="111" spans="1:14" x14ac:dyDescent="0.25">
      <c r="A111" s="211"/>
      <c r="B111" s="211"/>
      <c r="C111" s="211"/>
      <c r="D111" s="651" t="s">
        <v>617</v>
      </c>
      <c r="E111" s="651"/>
      <c r="F111" s="317"/>
      <c r="G111" s="318"/>
      <c r="H111" s="225"/>
      <c r="J111" s="227"/>
      <c r="K111" s="227"/>
      <c r="L111" s="227"/>
      <c r="M111" s="227"/>
      <c r="N111" s="227"/>
    </row>
    <row r="112" spans="1:14" x14ac:dyDescent="0.25">
      <c r="A112" s="211"/>
      <c r="B112" s="211"/>
      <c r="C112" s="211"/>
      <c r="D112" s="651" t="s">
        <v>618</v>
      </c>
      <c r="E112" s="651"/>
      <c r="F112" s="317"/>
      <c r="G112" s="318"/>
      <c r="H112" s="225"/>
    </row>
    <row r="113" spans="1:8" x14ac:dyDescent="0.25">
      <c r="A113" s="211"/>
      <c r="B113" s="211"/>
      <c r="C113" s="211"/>
      <c r="D113" s="651" t="s">
        <v>619</v>
      </c>
      <c r="E113" s="651"/>
      <c r="F113" s="317"/>
      <c r="G113" s="318"/>
      <c r="H113" s="225"/>
    </row>
    <row r="114" spans="1:8" x14ac:dyDescent="0.25">
      <c r="A114" s="211"/>
      <c r="B114" s="211"/>
      <c r="C114" s="211"/>
      <c r="D114" s="651" t="s">
        <v>620</v>
      </c>
      <c r="E114" s="651"/>
      <c r="F114" s="317"/>
      <c r="G114" s="318"/>
      <c r="H114" s="225"/>
    </row>
    <row r="115" spans="1:8" x14ac:dyDescent="0.25">
      <c r="A115" s="211"/>
      <c r="B115" s="211"/>
      <c r="C115" s="211"/>
      <c r="D115" s="651" t="s">
        <v>621</v>
      </c>
      <c r="E115" s="651"/>
      <c r="F115" s="317"/>
      <c r="G115" s="318"/>
      <c r="H115" s="225"/>
    </row>
    <row r="116" spans="1:8" x14ac:dyDescent="0.25">
      <c r="A116" s="211"/>
      <c r="B116" s="211"/>
      <c r="C116" s="651" t="s">
        <v>622</v>
      </c>
      <c r="D116" s="651"/>
      <c r="E116" s="651"/>
      <c r="F116" s="317"/>
      <c r="G116" s="318"/>
      <c r="H116" s="225"/>
    </row>
    <row r="117" spans="1:8" x14ac:dyDescent="0.25">
      <c r="A117" s="211"/>
      <c r="B117" s="211"/>
      <c r="C117" s="651" t="s">
        <v>623</v>
      </c>
      <c r="D117" s="651"/>
      <c r="E117" s="651"/>
      <c r="F117" s="317"/>
      <c r="G117" s="318"/>
      <c r="H117" s="225"/>
    </row>
    <row r="118" spans="1:8" x14ac:dyDescent="0.25">
      <c r="A118" s="211"/>
      <c r="B118" s="211"/>
      <c r="C118" s="651" t="s">
        <v>624</v>
      </c>
      <c r="D118" s="651"/>
      <c r="E118" s="651"/>
      <c r="F118" s="317"/>
      <c r="G118" s="318"/>
      <c r="H118" s="225"/>
    </row>
    <row r="119" spans="1:8" x14ac:dyDescent="0.25">
      <c r="A119" s="211"/>
      <c r="B119" s="211"/>
      <c r="C119" s="651" t="s">
        <v>625</v>
      </c>
      <c r="D119" s="651"/>
      <c r="E119" s="651"/>
      <c r="F119" s="317"/>
      <c r="G119" s="318"/>
      <c r="H119" s="225"/>
    </row>
    <row r="120" spans="1:8" x14ac:dyDescent="0.25">
      <c r="A120" s="211"/>
      <c r="B120" s="211"/>
      <c r="C120" s="651" t="s">
        <v>626</v>
      </c>
      <c r="D120" s="651"/>
      <c r="E120" s="651"/>
      <c r="F120" s="317"/>
      <c r="G120" s="318"/>
      <c r="H120" s="225"/>
    </row>
    <row r="121" spans="1:8" x14ac:dyDescent="0.25">
      <c r="A121" s="211"/>
      <c r="B121" s="211"/>
      <c r="C121" s="211"/>
      <c r="D121" s="211"/>
      <c r="E121" s="211"/>
      <c r="F121" s="211"/>
      <c r="G121" s="211"/>
      <c r="H121" s="225"/>
    </row>
    <row r="122" spans="1:8" x14ac:dyDescent="0.25">
      <c r="A122" s="211"/>
      <c r="B122" s="211"/>
      <c r="C122" s="657" t="s">
        <v>560</v>
      </c>
      <c r="D122" s="657"/>
      <c r="E122" s="657"/>
      <c r="F122" s="474" t="str">
        <f>IFERROR(AVERAGE(F102:F120),"")</f>
        <v/>
      </c>
      <c r="G122" s="474" t="str">
        <f t="shared" ref="G122" si="0">IFERROR(AVERAGE(G102:G120),"")</f>
        <v/>
      </c>
      <c r="H122" s="229"/>
    </row>
    <row r="123" spans="1:8" ht="15.75" thickBot="1" x14ac:dyDescent="0.3">
      <c r="A123" s="211"/>
      <c r="B123" s="211"/>
      <c r="C123" s="211"/>
      <c r="D123" s="211"/>
      <c r="E123" s="211"/>
      <c r="F123" s="211"/>
      <c r="G123" s="211"/>
      <c r="H123" s="225"/>
    </row>
    <row r="124" spans="1:8" x14ac:dyDescent="0.25">
      <c r="A124" s="211"/>
      <c r="B124" s="672" t="s">
        <v>570</v>
      </c>
      <c r="C124" s="673"/>
      <c r="D124" s="673"/>
      <c r="E124" s="673"/>
      <c r="F124" s="673"/>
      <c r="G124" s="674"/>
    </row>
    <row r="125" spans="1:8" x14ac:dyDescent="0.25">
      <c r="A125" s="211"/>
      <c r="B125" s="675"/>
      <c r="C125" s="676"/>
      <c r="D125" s="676"/>
      <c r="E125" s="676"/>
      <c r="F125" s="676"/>
      <c r="G125" s="677"/>
    </row>
    <row r="126" spans="1:8" x14ac:dyDescent="0.25">
      <c r="A126" s="211"/>
      <c r="B126" s="675"/>
      <c r="C126" s="676"/>
      <c r="D126" s="676"/>
      <c r="E126" s="676"/>
      <c r="F126" s="676"/>
      <c r="G126" s="677"/>
    </row>
    <row r="127" spans="1:8" x14ac:dyDescent="0.25">
      <c r="A127" s="211"/>
      <c r="B127" s="675"/>
      <c r="C127" s="676"/>
      <c r="D127" s="676"/>
      <c r="E127" s="676"/>
      <c r="F127" s="676"/>
      <c r="G127" s="677"/>
    </row>
    <row r="128" spans="1:8" x14ac:dyDescent="0.25">
      <c r="A128" s="211"/>
      <c r="B128" s="675"/>
      <c r="C128" s="676"/>
      <c r="D128" s="676"/>
      <c r="E128" s="676"/>
      <c r="F128" s="676"/>
      <c r="G128" s="677"/>
    </row>
    <row r="129" spans="1:7" x14ac:dyDescent="0.25">
      <c r="A129" s="211"/>
      <c r="B129" s="675"/>
      <c r="C129" s="676"/>
      <c r="D129" s="676"/>
      <c r="E129" s="676"/>
      <c r="F129" s="676"/>
      <c r="G129" s="677"/>
    </row>
    <row r="130" spans="1:7" x14ac:dyDescent="0.25">
      <c r="A130" s="211"/>
      <c r="B130" s="675"/>
      <c r="C130" s="676"/>
      <c r="D130" s="676"/>
      <c r="E130" s="676"/>
      <c r="F130" s="676"/>
      <c r="G130" s="677"/>
    </row>
    <row r="131" spans="1:7" x14ac:dyDescent="0.25">
      <c r="A131" s="211"/>
      <c r="B131" s="675"/>
      <c r="C131" s="676"/>
      <c r="D131" s="676"/>
      <c r="E131" s="676"/>
      <c r="F131" s="676"/>
      <c r="G131" s="677"/>
    </row>
    <row r="132" spans="1:7" x14ac:dyDescent="0.25">
      <c r="A132" s="211"/>
      <c r="B132" s="675"/>
      <c r="C132" s="676"/>
      <c r="D132" s="676"/>
      <c r="E132" s="676"/>
      <c r="F132" s="676"/>
      <c r="G132" s="677"/>
    </row>
    <row r="133" spans="1:7" x14ac:dyDescent="0.25">
      <c r="A133" s="211"/>
      <c r="B133" s="675"/>
      <c r="C133" s="676"/>
      <c r="D133" s="676"/>
      <c r="E133" s="676"/>
      <c r="F133" s="676"/>
      <c r="G133" s="677"/>
    </row>
    <row r="134" spans="1:7" ht="15.75" thickBot="1" x14ac:dyDescent="0.3">
      <c r="A134" s="211"/>
      <c r="B134" s="678"/>
      <c r="C134" s="679"/>
      <c r="D134" s="679"/>
      <c r="E134" s="679"/>
      <c r="F134" s="679"/>
      <c r="G134" s="680"/>
    </row>
    <row r="135" spans="1:7" x14ac:dyDescent="0.25">
      <c r="A135" s="211"/>
      <c r="B135" s="211"/>
      <c r="C135" s="211"/>
      <c r="D135" s="211"/>
      <c r="E135" s="211"/>
      <c r="F135" s="211"/>
      <c r="G135" s="211"/>
    </row>
    <row r="136" spans="1:7" x14ac:dyDescent="0.25">
      <c r="A136" s="211"/>
      <c r="B136" s="211"/>
      <c r="C136" s="211"/>
      <c r="D136" s="211"/>
      <c r="E136" s="211"/>
      <c r="F136" s="211"/>
      <c r="G136" s="211"/>
    </row>
    <row r="137" spans="1:7" x14ac:dyDescent="0.25">
      <c r="A137" s="211"/>
      <c r="B137" s="211"/>
      <c r="C137" s="211"/>
      <c r="D137" s="211"/>
      <c r="E137" s="211"/>
      <c r="F137" s="211"/>
      <c r="G137" s="211"/>
    </row>
    <row r="138" spans="1:7" x14ac:dyDescent="0.25">
      <c r="A138" s="211"/>
      <c r="B138" s="211"/>
      <c r="C138" s="211"/>
      <c r="D138" s="211"/>
      <c r="E138" s="211"/>
      <c r="F138" s="211"/>
      <c r="G138" s="211"/>
    </row>
    <row r="139" spans="1:7" x14ac:dyDescent="0.25">
      <c r="A139" s="211"/>
      <c r="B139" s="211"/>
      <c r="C139" s="211"/>
      <c r="D139" s="211"/>
      <c r="E139" s="211"/>
      <c r="F139" s="211"/>
      <c r="G139" s="211"/>
    </row>
    <row r="140" spans="1:7" x14ac:dyDescent="0.25">
      <c r="A140" s="211"/>
      <c r="B140" s="211"/>
      <c r="C140" s="211"/>
      <c r="D140" s="211"/>
      <c r="E140" s="211"/>
      <c r="F140" s="211"/>
      <c r="G140" s="211"/>
    </row>
    <row r="141" spans="1:7" x14ac:dyDescent="0.25">
      <c r="A141" s="211"/>
      <c r="B141" s="211"/>
      <c r="C141" s="211"/>
      <c r="D141" s="211"/>
      <c r="E141" s="211"/>
      <c r="F141" s="211"/>
      <c r="G141" s="211"/>
    </row>
    <row r="142" spans="1:7" x14ac:dyDescent="0.25">
      <c r="A142" s="211"/>
      <c r="B142" s="211"/>
      <c r="C142" s="211"/>
      <c r="D142" s="211"/>
      <c r="E142" s="211"/>
      <c r="F142" s="211"/>
      <c r="G142" s="211"/>
    </row>
    <row r="143" spans="1:7" x14ac:dyDescent="0.25">
      <c r="A143" s="211"/>
      <c r="B143" s="211"/>
      <c r="C143" s="211"/>
      <c r="D143" s="211"/>
      <c r="E143" s="211"/>
      <c r="F143" s="211"/>
      <c r="G143" s="211"/>
    </row>
    <row r="144" spans="1:7" x14ac:dyDescent="0.25">
      <c r="A144" s="211"/>
      <c r="B144" s="211"/>
      <c r="C144" s="211"/>
      <c r="D144" s="211"/>
      <c r="E144" s="211"/>
      <c r="F144" s="211"/>
      <c r="G144" s="211"/>
    </row>
    <row r="145" spans="1:7" x14ac:dyDescent="0.25">
      <c r="A145" s="211"/>
      <c r="B145" s="211"/>
      <c r="C145" s="211"/>
      <c r="D145" s="211"/>
      <c r="E145" s="211"/>
      <c r="F145" s="211"/>
      <c r="G145" s="211"/>
    </row>
    <row r="146" spans="1:7" x14ac:dyDescent="0.25">
      <c r="A146" s="211"/>
      <c r="B146" s="211"/>
      <c r="C146" s="211"/>
      <c r="D146" s="211"/>
      <c r="E146" s="211"/>
      <c r="F146" s="211"/>
      <c r="G146" s="211"/>
    </row>
    <row r="147" spans="1:7" x14ac:dyDescent="0.25">
      <c r="A147" s="211"/>
      <c r="B147" s="211"/>
      <c r="C147" s="211"/>
      <c r="D147" s="211"/>
      <c r="E147" s="211"/>
      <c r="F147" s="211"/>
      <c r="G147" s="211"/>
    </row>
    <row r="148" spans="1:7" x14ac:dyDescent="0.25">
      <c r="A148" s="211"/>
      <c r="B148" s="211"/>
      <c r="C148" s="211"/>
      <c r="D148" s="211"/>
      <c r="E148" s="211"/>
      <c r="F148" s="211"/>
      <c r="G148" s="211"/>
    </row>
    <row r="149" spans="1:7" x14ac:dyDescent="0.25">
      <c r="A149" s="211"/>
      <c r="B149" s="211"/>
      <c r="C149" s="211"/>
      <c r="D149" s="211"/>
      <c r="E149" s="211"/>
      <c r="F149" s="211"/>
      <c r="G149" s="211"/>
    </row>
    <row r="150" spans="1:7" x14ac:dyDescent="0.25">
      <c r="A150" s="211"/>
      <c r="B150" s="211"/>
      <c r="C150" s="211"/>
      <c r="D150" s="211"/>
      <c r="E150" s="211"/>
      <c r="F150" s="211"/>
      <c r="G150" s="211"/>
    </row>
    <row r="151" spans="1:7" x14ac:dyDescent="0.25">
      <c r="A151" s="211"/>
      <c r="B151" s="211"/>
      <c r="C151" s="211"/>
      <c r="D151" s="211"/>
      <c r="E151" s="211"/>
      <c r="F151" s="211"/>
      <c r="G151" s="211"/>
    </row>
    <row r="152" spans="1:7" x14ac:dyDescent="0.25">
      <c r="A152" s="211"/>
      <c r="B152" s="211"/>
      <c r="C152" s="211"/>
      <c r="D152" s="211"/>
      <c r="E152" s="211"/>
      <c r="F152" s="211"/>
      <c r="G152" s="211"/>
    </row>
    <row r="153" spans="1:7" x14ac:dyDescent="0.25">
      <c r="A153" s="211"/>
      <c r="B153" s="211"/>
      <c r="C153" s="211"/>
      <c r="D153" s="211"/>
      <c r="E153" s="211"/>
      <c r="F153" s="211"/>
      <c r="G153" s="211"/>
    </row>
    <row r="154" spans="1:7" x14ac:dyDescent="0.25">
      <c r="A154" s="211"/>
      <c r="B154" s="211"/>
      <c r="C154" s="211"/>
      <c r="D154" s="211"/>
      <c r="E154" s="211"/>
      <c r="F154" s="211"/>
      <c r="G154" s="211"/>
    </row>
    <row r="155" spans="1:7" x14ac:dyDescent="0.25">
      <c r="A155" s="211"/>
      <c r="B155" s="211"/>
      <c r="C155" s="211"/>
      <c r="D155" s="211"/>
      <c r="E155" s="211"/>
      <c r="F155" s="211"/>
      <c r="G155" s="211"/>
    </row>
    <row r="156" spans="1:7" x14ac:dyDescent="0.25">
      <c r="A156" s="211"/>
      <c r="B156" s="211"/>
      <c r="C156" s="211"/>
      <c r="D156" s="211"/>
      <c r="E156" s="211"/>
      <c r="F156" s="211"/>
      <c r="G156" s="211"/>
    </row>
    <row r="157" spans="1:7" x14ac:dyDescent="0.25">
      <c r="A157" s="211"/>
      <c r="B157" s="211"/>
      <c r="C157" s="211"/>
      <c r="D157" s="211"/>
      <c r="E157" s="211"/>
      <c r="F157" s="211"/>
      <c r="G157" s="211"/>
    </row>
    <row r="158" spans="1:7" x14ac:dyDescent="0.25">
      <c r="A158" s="211"/>
      <c r="B158" s="211"/>
      <c r="C158" s="211"/>
      <c r="D158" s="211"/>
      <c r="E158" s="211"/>
      <c r="F158" s="211"/>
      <c r="G158" s="211"/>
    </row>
    <row r="159" spans="1:7" x14ac:dyDescent="0.25">
      <c r="A159" s="211"/>
      <c r="B159" s="211"/>
      <c r="C159" s="211"/>
      <c r="D159" s="211"/>
      <c r="E159" s="211"/>
      <c r="F159" s="211"/>
      <c r="G159" s="211"/>
    </row>
    <row r="160" spans="1:7" x14ac:dyDescent="0.25">
      <c r="A160" s="211"/>
      <c r="B160" s="211"/>
      <c r="C160" s="211"/>
      <c r="D160" s="211"/>
      <c r="E160" s="211"/>
      <c r="F160" s="211"/>
      <c r="G160" s="211"/>
    </row>
    <row r="161" spans="1:7" x14ac:dyDescent="0.25">
      <c r="A161" s="211"/>
      <c r="B161" s="211"/>
      <c r="C161" s="211"/>
      <c r="D161" s="211"/>
      <c r="E161" s="211"/>
      <c r="F161" s="211"/>
      <c r="G161" s="211"/>
    </row>
    <row r="162" spans="1:7" x14ac:dyDescent="0.25">
      <c r="A162" s="211"/>
      <c r="B162" s="211"/>
      <c r="C162" s="211"/>
      <c r="D162" s="211"/>
      <c r="E162" s="211"/>
      <c r="F162" s="211"/>
      <c r="G162" s="211"/>
    </row>
    <row r="163" spans="1:7" x14ac:dyDescent="0.25">
      <c r="A163" s="211"/>
      <c r="B163" s="211"/>
      <c r="C163" s="211"/>
      <c r="D163" s="211"/>
      <c r="E163" s="211"/>
      <c r="F163" s="211"/>
      <c r="G163" s="211"/>
    </row>
    <row r="164" spans="1:7" x14ac:dyDescent="0.25">
      <c r="A164" s="211"/>
      <c r="B164" s="211"/>
      <c r="C164" s="211"/>
      <c r="D164" s="211"/>
      <c r="E164" s="211"/>
      <c r="F164" s="211"/>
      <c r="G164" s="211"/>
    </row>
    <row r="165" spans="1:7" x14ac:dyDescent="0.25">
      <c r="A165" s="211"/>
      <c r="B165" s="211"/>
      <c r="C165" s="211"/>
      <c r="D165" s="211"/>
      <c r="E165" s="211"/>
      <c r="F165" s="211"/>
      <c r="G165" s="211"/>
    </row>
    <row r="166" spans="1:7" x14ac:dyDescent="0.25">
      <c r="A166" s="211"/>
      <c r="B166" s="211"/>
      <c r="C166" s="211"/>
      <c r="D166" s="211"/>
      <c r="E166" s="211"/>
      <c r="F166" s="211"/>
      <c r="G166" s="211"/>
    </row>
    <row r="167" spans="1:7" x14ac:dyDescent="0.25">
      <c r="A167" s="211"/>
      <c r="B167" s="211"/>
      <c r="C167" s="211"/>
      <c r="D167" s="211"/>
      <c r="E167" s="211"/>
      <c r="F167" s="211"/>
      <c r="G167" s="211"/>
    </row>
    <row r="168" spans="1:7" x14ac:dyDescent="0.25">
      <c r="A168" s="211"/>
      <c r="B168" s="211"/>
      <c r="C168" s="211"/>
      <c r="D168" s="211"/>
      <c r="E168" s="211"/>
      <c r="F168" s="211"/>
      <c r="G168" s="211"/>
    </row>
    <row r="169" spans="1:7" x14ac:dyDescent="0.25">
      <c r="A169" s="211"/>
      <c r="B169" s="211"/>
      <c r="C169" s="211"/>
      <c r="D169" s="211"/>
      <c r="E169" s="211"/>
      <c r="F169" s="211"/>
      <c r="G169" s="211"/>
    </row>
    <row r="170" spans="1:7" x14ac:dyDescent="0.25">
      <c r="A170" s="211"/>
      <c r="B170" s="211"/>
      <c r="C170" s="211"/>
      <c r="D170" s="211"/>
      <c r="E170" s="211"/>
      <c r="F170" s="211"/>
      <c r="G170" s="211"/>
    </row>
    <row r="171" spans="1:7" x14ac:dyDescent="0.25">
      <c r="A171" s="211"/>
      <c r="B171" s="211"/>
      <c r="C171" s="211"/>
      <c r="D171" s="211"/>
      <c r="E171" s="211"/>
      <c r="F171" s="211"/>
      <c r="G171" s="211"/>
    </row>
    <row r="172" spans="1:7" x14ac:dyDescent="0.25">
      <c r="A172" s="211"/>
      <c r="B172" s="211"/>
      <c r="C172" s="211"/>
      <c r="D172" s="211"/>
      <c r="E172" s="211"/>
      <c r="F172" s="211"/>
      <c r="G172" s="211"/>
    </row>
    <row r="173" spans="1:7" x14ac:dyDescent="0.25">
      <c r="A173" s="211"/>
      <c r="B173" s="211"/>
      <c r="C173" s="211"/>
      <c r="D173" s="211"/>
      <c r="E173" s="211"/>
      <c r="F173" s="211"/>
      <c r="G173" s="211"/>
    </row>
    <row r="174" spans="1:7" x14ac:dyDescent="0.25">
      <c r="A174" s="211"/>
      <c r="B174" s="211"/>
      <c r="C174" s="211"/>
      <c r="D174" s="211"/>
      <c r="E174" s="211"/>
      <c r="F174" s="211"/>
      <c r="G174" s="211"/>
    </row>
    <row r="175" spans="1:7" x14ac:dyDescent="0.25">
      <c r="A175" s="211"/>
      <c r="B175" s="211"/>
      <c r="C175" s="211"/>
      <c r="D175" s="211"/>
      <c r="E175" s="211"/>
      <c r="F175" s="211"/>
      <c r="G175" s="211"/>
    </row>
    <row r="176" spans="1:7" x14ac:dyDescent="0.25">
      <c r="A176" s="211"/>
      <c r="B176" s="211"/>
      <c r="C176" s="211"/>
      <c r="D176" s="211"/>
      <c r="E176" s="211"/>
      <c r="F176" s="211"/>
      <c r="G176" s="211"/>
    </row>
    <row r="177" spans="1:7" x14ac:dyDescent="0.25">
      <c r="A177" s="211"/>
      <c r="B177" s="211"/>
      <c r="C177" s="211"/>
      <c r="D177" s="211"/>
      <c r="E177" s="211"/>
      <c r="F177" s="211"/>
      <c r="G177" s="211"/>
    </row>
    <row r="178" spans="1:7" x14ac:dyDescent="0.25">
      <c r="A178" s="211"/>
      <c r="B178" s="211"/>
      <c r="C178" s="211"/>
      <c r="D178" s="211"/>
      <c r="E178" s="211"/>
      <c r="F178" s="211"/>
      <c r="G178" s="211"/>
    </row>
    <row r="179" spans="1:7" x14ac:dyDescent="0.25">
      <c r="A179" s="211"/>
      <c r="B179" s="211"/>
      <c r="C179" s="211"/>
      <c r="D179" s="211"/>
      <c r="E179" s="211"/>
      <c r="F179" s="211"/>
      <c r="G179" s="211"/>
    </row>
    <row r="180" spans="1:7" x14ac:dyDescent="0.25">
      <c r="A180" s="211"/>
      <c r="B180" s="211"/>
      <c r="C180" s="211"/>
      <c r="D180" s="211"/>
      <c r="E180" s="211"/>
      <c r="F180" s="211"/>
      <c r="G180" s="211"/>
    </row>
    <row r="181" spans="1:7" x14ac:dyDescent="0.25">
      <c r="A181" s="211"/>
      <c r="B181" s="211"/>
      <c r="C181" s="211"/>
      <c r="D181" s="211"/>
      <c r="E181" s="211"/>
      <c r="F181" s="211"/>
      <c r="G181" s="211"/>
    </row>
    <row r="182" spans="1:7" x14ac:dyDescent="0.25">
      <c r="A182" s="211"/>
      <c r="B182" s="211"/>
      <c r="C182" s="211"/>
      <c r="D182" s="211"/>
      <c r="E182" s="211"/>
      <c r="F182" s="211"/>
      <c r="G182" s="211"/>
    </row>
    <row r="183" spans="1:7" x14ac:dyDescent="0.25">
      <c r="A183" s="211"/>
      <c r="B183" s="211"/>
      <c r="C183" s="211"/>
      <c r="D183" s="211"/>
      <c r="E183" s="211"/>
      <c r="F183" s="211"/>
      <c r="G183" s="211"/>
    </row>
    <row r="184" spans="1:7" x14ac:dyDescent="0.25">
      <c r="A184" s="211"/>
      <c r="B184" s="211"/>
      <c r="C184" s="211"/>
      <c r="D184" s="211"/>
      <c r="E184" s="211"/>
      <c r="F184" s="211"/>
      <c r="G184" s="211"/>
    </row>
    <row r="185" spans="1:7" x14ac:dyDescent="0.25">
      <c r="A185" s="211"/>
      <c r="B185" s="211"/>
      <c r="C185" s="211"/>
      <c r="D185" s="211"/>
      <c r="E185" s="211"/>
      <c r="F185" s="211"/>
      <c r="G185" s="211"/>
    </row>
    <row r="186" spans="1:7" x14ac:dyDescent="0.25">
      <c r="A186" s="211"/>
      <c r="B186" s="211"/>
      <c r="C186" s="211"/>
      <c r="D186" s="211"/>
      <c r="E186" s="211"/>
      <c r="F186" s="211"/>
      <c r="G186" s="211"/>
    </row>
    <row r="187" spans="1:7" x14ac:dyDescent="0.25">
      <c r="A187" s="211"/>
      <c r="B187" s="211"/>
      <c r="C187" s="211"/>
      <c r="D187" s="211"/>
      <c r="E187" s="211"/>
      <c r="F187" s="211"/>
      <c r="G187" s="211"/>
    </row>
    <row r="188" spans="1:7" x14ac:dyDescent="0.25">
      <c r="A188" s="211"/>
      <c r="B188" s="211"/>
      <c r="C188" s="211"/>
      <c r="D188" s="211"/>
      <c r="E188" s="211"/>
      <c r="F188" s="211"/>
      <c r="G188" s="211"/>
    </row>
    <row r="189" spans="1:7" x14ac:dyDescent="0.25">
      <c r="A189" s="211"/>
      <c r="B189" s="211"/>
      <c r="C189" s="211"/>
      <c r="D189" s="211"/>
      <c r="E189" s="211"/>
      <c r="F189" s="211"/>
      <c r="G189" s="211"/>
    </row>
    <row r="190" spans="1:7" x14ac:dyDescent="0.25">
      <c r="A190" s="211"/>
      <c r="B190" s="211"/>
      <c r="C190" s="211"/>
      <c r="D190" s="211"/>
      <c r="E190" s="211"/>
      <c r="F190" s="211"/>
      <c r="G190" s="211"/>
    </row>
    <row r="191" spans="1:7" x14ac:dyDescent="0.25">
      <c r="A191" s="211"/>
      <c r="B191" s="211"/>
      <c r="C191" s="211"/>
      <c r="D191" s="211"/>
      <c r="E191" s="211"/>
      <c r="F191" s="211"/>
      <c r="G191" s="211"/>
    </row>
    <row r="192" spans="1:7" x14ac:dyDescent="0.25">
      <c r="A192" s="211"/>
      <c r="B192" s="211"/>
      <c r="C192" s="211"/>
      <c r="D192" s="211"/>
      <c r="E192" s="211"/>
      <c r="F192" s="211"/>
      <c r="G192" s="211"/>
    </row>
    <row r="193" spans="1:7" x14ac:dyDescent="0.25">
      <c r="A193" s="211"/>
      <c r="B193" s="211"/>
      <c r="C193" s="211"/>
      <c r="D193" s="211"/>
      <c r="E193" s="211"/>
      <c r="F193" s="211"/>
      <c r="G193" s="211"/>
    </row>
    <row r="194" spans="1:7" x14ac:dyDescent="0.25">
      <c r="A194" s="211"/>
      <c r="B194" s="211"/>
      <c r="C194" s="211"/>
      <c r="D194" s="211"/>
      <c r="E194" s="211"/>
      <c r="F194" s="211"/>
      <c r="G194" s="211"/>
    </row>
    <row r="195" spans="1:7" x14ac:dyDescent="0.25">
      <c r="A195" s="211"/>
      <c r="B195" s="211"/>
      <c r="C195" s="211"/>
      <c r="D195" s="211"/>
      <c r="E195" s="211"/>
      <c r="F195" s="211"/>
      <c r="G195" s="211"/>
    </row>
    <row r="196" spans="1:7" x14ac:dyDescent="0.25">
      <c r="A196" s="211"/>
      <c r="B196" s="211"/>
      <c r="C196" s="211"/>
      <c r="D196" s="211"/>
      <c r="E196" s="211"/>
      <c r="F196" s="211"/>
      <c r="G196" s="211"/>
    </row>
    <row r="197" spans="1:7" x14ac:dyDescent="0.25">
      <c r="A197" s="211"/>
      <c r="B197" s="211"/>
      <c r="C197" s="211"/>
      <c r="D197" s="211"/>
      <c r="E197" s="211"/>
      <c r="F197" s="211"/>
      <c r="G197" s="211"/>
    </row>
    <row r="198" spans="1:7" x14ac:dyDescent="0.25">
      <c r="A198" s="211"/>
      <c r="B198" s="211"/>
      <c r="C198" s="211"/>
      <c r="D198" s="211"/>
      <c r="E198" s="211"/>
      <c r="F198" s="211"/>
      <c r="G198" s="211"/>
    </row>
    <row r="199" spans="1:7" x14ac:dyDescent="0.25">
      <c r="A199" s="211"/>
      <c r="B199" s="211"/>
      <c r="C199" s="211"/>
      <c r="D199" s="211"/>
      <c r="E199" s="211"/>
      <c r="F199" s="211"/>
      <c r="G199" s="211"/>
    </row>
    <row r="200" spans="1:7" x14ac:dyDescent="0.25">
      <c r="A200" s="211"/>
      <c r="B200" s="211"/>
      <c r="C200" s="211"/>
      <c r="D200" s="211"/>
      <c r="E200" s="211"/>
      <c r="F200" s="211"/>
      <c r="G200" s="211"/>
    </row>
    <row r="201" spans="1:7" x14ac:dyDescent="0.25">
      <c r="A201" s="211"/>
      <c r="B201" s="211"/>
      <c r="C201" s="211"/>
      <c r="D201" s="211"/>
      <c r="E201" s="211"/>
      <c r="F201" s="211"/>
      <c r="G201" s="211"/>
    </row>
    <row r="202" spans="1:7" x14ac:dyDescent="0.25">
      <c r="A202" s="211"/>
      <c r="B202" s="211"/>
      <c r="C202" s="211"/>
      <c r="D202" s="211"/>
      <c r="E202" s="211"/>
      <c r="F202" s="211"/>
      <c r="G202" s="211"/>
    </row>
    <row r="203" spans="1:7" x14ac:dyDescent="0.25">
      <c r="A203" s="211"/>
      <c r="B203" s="211"/>
      <c r="C203" s="211"/>
      <c r="D203" s="211"/>
      <c r="E203" s="211"/>
      <c r="F203" s="211"/>
      <c r="G203" s="211"/>
    </row>
    <row r="204" spans="1:7" x14ac:dyDescent="0.25">
      <c r="A204" s="211"/>
      <c r="B204" s="211"/>
      <c r="C204" s="211"/>
      <c r="D204" s="211"/>
      <c r="E204" s="211"/>
      <c r="F204" s="211"/>
      <c r="G204" s="211"/>
    </row>
    <row r="205" spans="1:7" x14ac:dyDescent="0.25">
      <c r="A205" s="211"/>
      <c r="B205" s="211"/>
      <c r="C205" s="211"/>
      <c r="D205" s="211"/>
      <c r="E205" s="211"/>
      <c r="F205" s="211"/>
      <c r="G205" s="211"/>
    </row>
    <row r="206" spans="1:7" x14ac:dyDescent="0.25">
      <c r="A206" s="211"/>
      <c r="B206" s="211"/>
      <c r="C206" s="211"/>
      <c r="D206" s="211"/>
      <c r="E206" s="211"/>
      <c r="F206" s="211"/>
      <c r="G206" s="211"/>
    </row>
    <row r="207" spans="1:7" x14ac:dyDescent="0.25">
      <c r="A207" s="211"/>
      <c r="B207" s="211"/>
      <c r="C207" s="211"/>
      <c r="D207" s="211"/>
      <c r="E207" s="211"/>
      <c r="F207" s="211"/>
      <c r="G207" s="211"/>
    </row>
    <row r="208" spans="1:7" x14ac:dyDescent="0.25">
      <c r="A208" s="211"/>
      <c r="B208" s="211"/>
      <c r="C208" s="211"/>
      <c r="D208" s="211"/>
      <c r="E208" s="211"/>
      <c r="F208" s="211"/>
      <c r="G208" s="211"/>
    </row>
    <row r="209" spans="1:7" x14ac:dyDescent="0.25">
      <c r="A209" s="211"/>
      <c r="B209" s="211"/>
      <c r="C209" s="211"/>
      <c r="D209" s="211"/>
      <c r="E209" s="211"/>
      <c r="F209" s="211"/>
      <c r="G209" s="211"/>
    </row>
    <row r="210" spans="1:7" x14ac:dyDescent="0.25">
      <c r="A210" s="211"/>
      <c r="B210" s="211"/>
      <c r="C210" s="211"/>
      <c r="D210" s="211"/>
      <c r="E210" s="211"/>
      <c r="F210" s="211"/>
      <c r="G210" s="211"/>
    </row>
    <row r="211" spans="1:7" x14ac:dyDescent="0.25">
      <c r="A211" s="211"/>
      <c r="B211" s="211"/>
      <c r="C211" s="211"/>
      <c r="D211" s="211"/>
      <c r="E211" s="211"/>
      <c r="F211" s="211"/>
      <c r="G211" s="211"/>
    </row>
    <row r="212" spans="1:7" x14ac:dyDescent="0.25">
      <c r="A212" s="211"/>
      <c r="B212" s="211"/>
      <c r="C212" s="211"/>
      <c r="D212" s="211"/>
      <c r="E212" s="211"/>
      <c r="F212" s="211"/>
      <c r="G212" s="211"/>
    </row>
    <row r="213" spans="1:7" x14ac:dyDescent="0.25">
      <c r="A213" s="211"/>
      <c r="B213" s="211"/>
      <c r="C213" s="211"/>
      <c r="D213" s="211"/>
      <c r="E213" s="211"/>
      <c r="F213" s="211"/>
      <c r="G213" s="211"/>
    </row>
    <row r="214" spans="1:7" x14ac:dyDescent="0.25">
      <c r="A214" s="211"/>
      <c r="B214" s="211"/>
      <c r="C214" s="211"/>
      <c r="D214" s="211"/>
      <c r="E214" s="211"/>
      <c r="F214" s="211"/>
      <c r="G214" s="211"/>
    </row>
    <row r="215" spans="1:7" x14ac:dyDescent="0.25">
      <c r="A215" s="211"/>
      <c r="B215" s="211"/>
      <c r="C215" s="211"/>
      <c r="D215" s="211"/>
      <c r="E215" s="211"/>
      <c r="F215" s="211"/>
      <c r="G215" s="211"/>
    </row>
    <row r="216" spans="1:7" x14ac:dyDescent="0.25">
      <c r="A216" s="211"/>
      <c r="B216" s="211"/>
      <c r="C216" s="211"/>
      <c r="D216" s="211"/>
      <c r="E216" s="211"/>
      <c r="F216" s="211"/>
      <c r="G216" s="211"/>
    </row>
    <row r="217" spans="1:7" x14ac:dyDescent="0.25">
      <c r="A217" s="211"/>
      <c r="B217" s="211"/>
      <c r="C217" s="211"/>
      <c r="D217" s="211"/>
      <c r="E217" s="211"/>
      <c r="F217" s="211"/>
      <c r="G217" s="211"/>
    </row>
    <row r="218" spans="1:7" x14ac:dyDescent="0.25">
      <c r="A218" s="211"/>
      <c r="B218" s="211"/>
      <c r="C218" s="211"/>
      <c r="D218" s="211"/>
      <c r="E218" s="211"/>
      <c r="F218" s="211"/>
      <c r="G218" s="211"/>
    </row>
    <row r="219" spans="1:7" x14ac:dyDescent="0.25">
      <c r="A219" s="211"/>
      <c r="B219" s="211"/>
      <c r="C219" s="211"/>
      <c r="D219" s="211"/>
      <c r="E219" s="211"/>
      <c r="F219" s="211"/>
      <c r="G219" s="211"/>
    </row>
    <row r="220" spans="1:7" x14ac:dyDescent="0.25">
      <c r="A220" s="211"/>
      <c r="B220" s="211"/>
      <c r="C220" s="211"/>
      <c r="D220" s="211"/>
      <c r="E220" s="211"/>
      <c r="F220" s="211"/>
      <c r="G220" s="211"/>
    </row>
    <row r="221" spans="1:7" x14ac:dyDescent="0.25">
      <c r="A221" s="211"/>
      <c r="B221" s="211"/>
      <c r="C221" s="211"/>
      <c r="D221" s="211"/>
      <c r="E221" s="211"/>
      <c r="F221" s="211"/>
      <c r="G221" s="211"/>
    </row>
    <row r="222" spans="1:7" x14ac:dyDescent="0.25">
      <c r="A222" s="211"/>
      <c r="B222" s="211"/>
      <c r="C222" s="211"/>
      <c r="D222" s="211"/>
      <c r="E222" s="211"/>
      <c r="F222" s="211"/>
      <c r="G222" s="211"/>
    </row>
    <row r="223" spans="1:7" x14ac:dyDescent="0.25">
      <c r="A223" s="211"/>
      <c r="B223" s="211"/>
      <c r="C223" s="211"/>
      <c r="D223" s="211"/>
      <c r="E223" s="211"/>
      <c r="F223" s="211"/>
      <c r="G223" s="211"/>
    </row>
    <row r="224" spans="1:7" x14ac:dyDescent="0.25">
      <c r="A224" s="211"/>
      <c r="B224" s="211"/>
      <c r="C224" s="211"/>
      <c r="D224" s="211"/>
      <c r="E224" s="211"/>
      <c r="F224" s="211"/>
      <c r="G224" s="211"/>
    </row>
    <row r="225" spans="1:7" x14ac:dyDescent="0.25">
      <c r="A225" s="211"/>
      <c r="B225" s="211"/>
      <c r="C225" s="211"/>
      <c r="D225" s="211"/>
      <c r="E225" s="211"/>
      <c r="F225" s="211"/>
      <c r="G225" s="211"/>
    </row>
    <row r="226" spans="1:7" x14ac:dyDescent="0.25">
      <c r="A226" s="211"/>
      <c r="B226" s="211"/>
      <c r="C226" s="211"/>
      <c r="D226" s="211"/>
      <c r="E226" s="211"/>
      <c r="F226" s="211"/>
      <c r="G226" s="211"/>
    </row>
    <row r="227" spans="1:7" x14ac:dyDescent="0.25">
      <c r="A227" s="211"/>
      <c r="B227" s="211"/>
      <c r="C227" s="211"/>
      <c r="D227" s="211"/>
      <c r="E227" s="211"/>
      <c r="F227" s="211"/>
      <c r="G227" s="211"/>
    </row>
    <row r="228" spans="1:7" x14ac:dyDescent="0.25">
      <c r="A228" s="211"/>
      <c r="B228" s="211"/>
      <c r="C228" s="211"/>
      <c r="D228" s="211"/>
      <c r="E228" s="211"/>
      <c r="F228" s="211"/>
      <c r="G228" s="211"/>
    </row>
    <row r="229" spans="1:7" x14ac:dyDescent="0.25">
      <c r="A229" s="211"/>
      <c r="B229" s="211"/>
      <c r="C229" s="211"/>
      <c r="D229" s="211"/>
      <c r="E229" s="211"/>
      <c r="F229" s="211"/>
      <c r="G229" s="211"/>
    </row>
    <row r="230" spans="1:7" x14ac:dyDescent="0.25">
      <c r="A230" s="211"/>
      <c r="B230" s="211"/>
      <c r="C230" s="211"/>
      <c r="D230" s="211"/>
      <c r="E230" s="211"/>
      <c r="F230" s="211"/>
      <c r="G230" s="211"/>
    </row>
    <row r="231" spans="1:7" x14ac:dyDescent="0.25">
      <c r="A231" s="211"/>
      <c r="B231" s="211"/>
      <c r="C231" s="211"/>
      <c r="D231" s="211"/>
      <c r="E231" s="211"/>
      <c r="F231" s="211"/>
      <c r="G231" s="211"/>
    </row>
    <row r="232" spans="1:7" x14ac:dyDescent="0.25">
      <c r="A232" s="211"/>
      <c r="B232" s="211"/>
      <c r="C232" s="211"/>
      <c r="D232" s="211"/>
      <c r="E232" s="211"/>
      <c r="F232" s="211"/>
      <c r="G232" s="211"/>
    </row>
    <row r="233" spans="1:7" x14ac:dyDescent="0.25">
      <c r="A233" s="211"/>
      <c r="B233" s="211"/>
      <c r="C233" s="211"/>
      <c r="D233" s="211"/>
      <c r="E233" s="211"/>
      <c r="F233" s="211"/>
      <c r="G233" s="211"/>
    </row>
    <row r="234" spans="1:7" x14ac:dyDescent="0.25">
      <c r="A234" s="211"/>
      <c r="B234" s="211"/>
      <c r="C234" s="211"/>
      <c r="D234" s="211"/>
      <c r="E234" s="211"/>
      <c r="F234" s="211"/>
      <c r="G234" s="211"/>
    </row>
    <row r="235" spans="1:7" x14ac:dyDescent="0.25">
      <c r="A235" s="211"/>
      <c r="B235" s="211"/>
      <c r="C235" s="211"/>
      <c r="D235" s="211"/>
      <c r="E235" s="211"/>
      <c r="F235" s="211"/>
      <c r="G235" s="211"/>
    </row>
    <row r="236" spans="1:7" x14ac:dyDescent="0.25">
      <c r="A236" s="211"/>
      <c r="B236" s="211"/>
      <c r="C236" s="211"/>
      <c r="D236" s="211"/>
      <c r="E236" s="211"/>
      <c r="F236" s="211"/>
      <c r="G236" s="211"/>
    </row>
    <row r="237" spans="1:7" x14ac:dyDescent="0.25">
      <c r="A237" s="211"/>
      <c r="B237" s="211"/>
      <c r="C237" s="211"/>
      <c r="D237" s="211"/>
      <c r="E237" s="211"/>
      <c r="F237" s="211"/>
      <c r="G237" s="211"/>
    </row>
    <row r="238" spans="1:7" x14ac:dyDescent="0.25">
      <c r="A238" s="211"/>
      <c r="B238" s="211"/>
      <c r="C238" s="211"/>
      <c r="D238" s="211"/>
      <c r="E238" s="211"/>
      <c r="F238" s="211"/>
      <c r="G238" s="211"/>
    </row>
    <row r="239" spans="1:7" x14ac:dyDescent="0.25">
      <c r="A239" s="211"/>
      <c r="B239" s="211"/>
      <c r="C239" s="211"/>
      <c r="D239" s="211"/>
      <c r="E239" s="211"/>
      <c r="F239" s="211"/>
      <c r="G239" s="211"/>
    </row>
    <row r="240" spans="1:7" x14ac:dyDescent="0.25">
      <c r="A240" s="211"/>
      <c r="B240" s="211"/>
      <c r="C240" s="211"/>
      <c r="D240" s="211"/>
      <c r="E240" s="211"/>
      <c r="F240" s="211"/>
      <c r="G240" s="211"/>
    </row>
    <row r="241" spans="1:7" x14ac:dyDescent="0.25">
      <c r="A241" s="211"/>
      <c r="B241" s="211"/>
      <c r="C241" s="211"/>
      <c r="D241" s="211"/>
      <c r="E241" s="211"/>
      <c r="F241" s="211"/>
      <c r="G241" s="211"/>
    </row>
    <row r="242" spans="1:7" x14ac:dyDescent="0.25">
      <c r="A242" s="211"/>
      <c r="B242" s="211"/>
      <c r="C242" s="211"/>
      <c r="D242" s="211"/>
      <c r="E242" s="211"/>
      <c r="F242" s="211"/>
      <c r="G242" s="211"/>
    </row>
    <row r="243" spans="1:7" x14ac:dyDescent="0.25">
      <c r="A243" s="211"/>
      <c r="B243" s="211"/>
      <c r="C243" s="211"/>
      <c r="D243" s="211"/>
      <c r="E243" s="211"/>
      <c r="F243" s="211"/>
      <c r="G243" s="211"/>
    </row>
    <row r="244" spans="1:7" x14ac:dyDescent="0.25">
      <c r="A244" s="211"/>
      <c r="B244" s="211"/>
      <c r="C244" s="211"/>
      <c r="D244" s="211"/>
      <c r="E244" s="211"/>
      <c r="F244" s="211"/>
      <c r="G244" s="211"/>
    </row>
    <row r="245" spans="1:7" x14ac:dyDescent="0.25">
      <c r="A245" s="211"/>
      <c r="B245" s="211"/>
      <c r="C245" s="211"/>
      <c r="D245" s="211"/>
      <c r="E245" s="211"/>
      <c r="F245" s="211"/>
      <c r="G245" s="211"/>
    </row>
    <row r="246" spans="1:7" x14ac:dyDescent="0.25">
      <c r="A246" s="211"/>
      <c r="B246" s="211"/>
      <c r="C246" s="211"/>
      <c r="D246" s="211"/>
      <c r="E246" s="211"/>
      <c r="F246" s="211"/>
      <c r="G246" s="211"/>
    </row>
    <row r="247" spans="1:7" x14ac:dyDescent="0.25">
      <c r="A247" s="211"/>
      <c r="B247" s="211"/>
      <c r="C247" s="211"/>
      <c r="D247" s="211"/>
      <c r="E247" s="211"/>
      <c r="F247" s="211"/>
      <c r="G247" s="211"/>
    </row>
    <row r="248" spans="1:7" x14ac:dyDescent="0.25">
      <c r="A248" s="211"/>
      <c r="B248" s="211"/>
      <c r="C248" s="211"/>
      <c r="D248" s="211"/>
      <c r="E248" s="211"/>
      <c r="F248" s="211"/>
      <c r="G248" s="211"/>
    </row>
    <row r="249" spans="1:7" x14ac:dyDescent="0.25">
      <c r="A249" s="211"/>
      <c r="B249" s="211"/>
      <c r="C249" s="211"/>
      <c r="D249" s="211"/>
      <c r="E249" s="211"/>
      <c r="F249" s="211"/>
      <c r="G249" s="211"/>
    </row>
    <row r="250" spans="1:7" x14ac:dyDescent="0.25">
      <c r="A250" s="211"/>
      <c r="B250" s="211"/>
      <c r="C250" s="211"/>
      <c r="D250" s="211"/>
      <c r="E250" s="211"/>
      <c r="F250" s="211"/>
      <c r="G250" s="211"/>
    </row>
    <row r="251" spans="1:7" x14ac:dyDescent="0.25">
      <c r="A251" s="211"/>
      <c r="B251" s="211"/>
      <c r="C251" s="211"/>
      <c r="D251" s="211"/>
      <c r="E251" s="211"/>
      <c r="F251" s="211"/>
      <c r="G251" s="211"/>
    </row>
    <row r="252" spans="1:7" x14ac:dyDescent="0.25">
      <c r="A252" s="211"/>
      <c r="B252" s="211"/>
      <c r="C252" s="211"/>
      <c r="D252" s="211"/>
      <c r="E252" s="211"/>
      <c r="F252" s="211"/>
      <c r="G252" s="211"/>
    </row>
    <row r="253" spans="1:7" x14ac:dyDescent="0.25">
      <c r="A253" s="211"/>
      <c r="B253" s="211"/>
      <c r="C253" s="211"/>
      <c r="D253" s="211"/>
      <c r="E253" s="211"/>
      <c r="F253" s="211"/>
      <c r="G253" s="211"/>
    </row>
    <row r="254" spans="1:7" x14ac:dyDescent="0.25">
      <c r="A254" s="211"/>
      <c r="B254" s="211"/>
      <c r="C254" s="211"/>
      <c r="D254" s="211"/>
      <c r="E254" s="211"/>
      <c r="F254" s="211"/>
      <c r="G254" s="211"/>
    </row>
    <row r="255" spans="1:7" x14ac:dyDescent="0.25">
      <c r="A255" s="211"/>
      <c r="B255" s="211"/>
      <c r="C255" s="211"/>
      <c r="D255" s="211"/>
      <c r="E255" s="211"/>
      <c r="F255" s="211"/>
      <c r="G255" s="211"/>
    </row>
    <row r="256" spans="1:7" x14ac:dyDescent="0.25">
      <c r="A256" s="211"/>
      <c r="B256" s="211"/>
      <c r="C256" s="211"/>
      <c r="D256" s="211"/>
      <c r="E256" s="211"/>
      <c r="F256" s="211"/>
      <c r="G256" s="211"/>
    </row>
    <row r="257" spans="1:7" x14ac:dyDescent="0.25">
      <c r="A257" s="211"/>
      <c r="B257" s="211"/>
      <c r="C257" s="211"/>
      <c r="D257" s="211"/>
      <c r="E257" s="211"/>
      <c r="F257" s="211"/>
      <c r="G257" s="211"/>
    </row>
    <row r="258" spans="1:7" x14ac:dyDescent="0.25">
      <c r="A258" s="211"/>
      <c r="B258" s="211"/>
      <c r="C258" s="211"/>
      <c r="D258" s="211"/>
      <c r="E258" s="211"/>
      <c r="F258" s="211"/>
      <c r="G258" s="211"/>
    </row>
    <row r="259" spans="1:7" x14ac:dyDescent="0.25">
      <c r="A259" s="211"/>
      <c r="B259" s="211"/>
      <c r="C259" s="211"/>
      <c r="D259" s="211"/>
      <c r="E259" s="211"/>
      <c r="F259" s="211"/>
      <c r="G259" s="211"/>
    </row>
    <row r="260" spans="1:7" x14ac:dyDescent="0.25">
      <c r="A260" s="211"/>
      <c r="B260" s="211"/>
      <c r="C260" s="211"/>
      <c r="D260" s="211"/>
      <c r="E260" s="211"/>
      <c r="F260" s="211"/>
      <c r="G260" s="211"/>
    </row>
    <row r="261" spans="1:7" x14ac:dyDescent="0.25">
      <c r="A261" s="211"/>
      <c r="B261" s="211"/>
      <c r="C261" s="211"/>
      <c r="D261" s="211"/>
      <c r="E261" s="211"/>
      <c r="F261" s="211"/>
      <c r="G261" s="211"/>
    </row>
    <row r="262" spans="1:7" x14ac:dyDescent="0.25">
      <c r="A262" s="211"/>
      <c r="B262" s="211"/>
      <c r="C262" s="211"/>
      <c r="D262" s="211"/>
      <c r="E262" s="211"/>
      <c r="F262" s="211"/>
      <c r="G262" s="211"/>
    </row>
    <row r="263" spans="1:7" x14ac:dyDescent="0.25">
      <c r="A263" s="211"/>
      <c r="B263" s="211"/>
      <c r="C263" s="211"/>
      <c r="D263" s="211"/>
      <c r="E263" s="211"/>
      <c r="F263" s="211"/>
      <c r="G263" s="211"/>
    </row>
    <row r="264" spans="1:7" x14ac:dyDescent="0.25">
      <c r="A264" s="211"/>
      <c r="B264" s="211"/>
      <c r="C264" s="211"/>
      <c r="D264" s="211"/>
      <c r="E264" s="211"/>
      <c r="F264" s="211"/>
      <c r="G264" s="211"/>
    </row>
    <row r="265" spans="1:7" x14ac:dyDescent="0.25">
      <c r="A265" s="211"/>
      <c r="B265" s="211"/>
      <c r="C265" s="211"/>
      <c r="D265" s="211"/>
      <c r="E265" s="211"/>
      <c r="F265" s="211"/>
      <c r="G265" s="211"/>
    </row>
    <row r="266" spans="1:7" x14ac:dyDescent="0.25">
      <c r="A266" s="211"/>
      <c r="B266" s="211"/>
      <c r="C266" s="211"/>
      <c r="D266" s="211"/>
      <c r="E266" s="211"/>
      <c r="F266" s="211"/>
      <c r="G266" s="211"/>
    </row>
    <row r="267" spans="1:7" x14ac:dyDescent="0.25">
      <c r="A267" s="211"/>
      <c r="B267" s="211"/>
      <c r="C267" s="211"/>
      <c r="D267" s="211"/>
      <c r="E267" s="211"/>
      <c r="F267" s="211"/>
      <c r="G267" s="211"/>
    </row>
    <row r="268" spans="1:7" x14ac:dyDescent="0.25">
      <c r="A268" s="211"/>
      <c r="B268" s="211"/>
      <c r="C268" s="211"/>
      <c r="D268" s="211"/>
      <c r="E268" s="211"/>
      <c r="F268" s="211"/>
      <c r="G268" s="211"/>
    </row>
    <row r="269" spans="1:7" x14ac:dyDescent="0.25">
      <c r="A269" s="211"/>
      <c r="B269" s="211"/>
      <c r="C269" s="211"/>
      <c r="D269" s="211"/>
      <c r="E269" s="211"/>
      <c r="F269" s="211"/>
      <c r="G269" s="211"/>
    </row>
    <row r="270" spans="1:7" x14ac:dyDescent="0.25">
      <c r="A270" s="211"/>
      <c r="B270" s="211"/>
      <c r="C270" s="211"/>
      <c r="D270" s="211"/>
      <c r="E270" s="211"/>
      <c r="F270" s="211"/>
      <c r="G270" s="211"/>
    </row>
    <row r="271" spans="1:7" x14ac:dyDescent="0.25">
      <c r="A271" s="211"/>
      <c r="B271" s="211"/>
      <c r="C271" s="211"/>
      <c r="D271" s="211"/>
      <c r="E271" s="211"/>
      <c r="F271" s="211"/>
      <c r="G271" s="211"/>
    </row>
    <row r="272" spans="1:7" x14ac:dyDescent="0.25">
      <c r="A272" s="211"/>
      <c r="B272" s="211"/>
      <c r="C272" s="211"/>
      <c r="D272" s="211"/>
      <c r="E272" s="211"/>
      <c r="F272" s="211"/>
      <c r="G272" s="211"/>
    </row>
    <row r="273" spans="1:7" x14ac:dyDescent="0.25">
      <c r="A273" s="211"/>
      <c r="B273" s="211"/>
      <c r="C273" s="211"/>
      <c r="D273" s="211"/>
      <c r="E273" s="211"/>
      <c r="F273" s="211"/>
      <c r="G273" s="211"/>
    </row>
    <row r="274" spans="1:7" x14ac:dyDescent="0.25">
      <c r="A274" s="211"/>
      <c r="B274" s="211"/>
      <c r="C274" s="211"/>
      <c r="D274" s="211"/>
      <c r="E274" s="211"/>
      <c r="F274" s="211"/>
      <c r="G274" s="211"/>
    </row>
    <row r="275" spans="1:7" x14ac:dyDescent="0.25">
      <c r="A275" s="211"/>
      <c r="B275" s="211"/>
      <c r="C275" s="211"/>
      <c r="D275" s="211"/>
      <c r="E275" s="211"/>
      <c r="F275" s="211"/>
      <c r="G275" s="211"/>
    </row>
    <row r="276" spans="1:7" x14ac:dyDescent="0.25">
      <c r="A276" s="211"/>
      <c r="B276" s="211"/>
      <c r="C276" s="211"/>
      <c r="D276" s="211"/>
      <c r="E276" s="211"/>
      <c r="F276" s="211"/>
      <c r="G276" s="211"/>
    </row>
    <row r="277" spans="1:7" x14ac:dyDescent="0.25">
      <c r="A277" s="211"/>
      <c r="B277" s="211"/>
      <c r="C277" s="211"/>
      <c r="D277" s="211"/>
      <c r="E277" s="211"/>
      <c r="F277" s="211"/>
      <c r="G277" s="211"/>
    </row>
    <row r="278" spans="1:7" x14ac:dyDescent="0.25">
      <c r="A278" s="211"/>
      <c r="B278" s="211"/>
      <c r="C278" s="211"/>
      <c r="D278" s="211"/>
      <c r="E278" s="211"/>
      <c r="F278" s="211"/>
      <c r="G278" s="211"/>
    </row>
    <row r="279" spans="1:7" x14ac:dyDescent="0.25">
      <c r="A279" s="211"/>
      <c r="B279" s="211"/>
      <c r="C279" s="211"/>
      <c r="D279" s="211"/>
      <c r="E279" s="211"/>
      <c r="F279" s="211"/>
      <c r="G279" s="211"/>
    </row>
    <row r="280" spans="1:7" x14ac:dyDescent="0.25">
      <c r="A280" s="211"/>
      <c r="B280" s="211"/>
      <c r="C280" s="211"/>
      <c r="D280" s="211"/>
      <c r="E280" s="211"/>
      <c r="F280" s="211"/>
      <c r="G280" s="211"/>
    </row>
    <row r="281" spans="1:7" x14ac:dyDescent="0.25">
      <c r="A281" s="211"/>
      <c r="B281" s="211"/>
      <c r="C281" s="211"/>
      <c r="D281" s="211"/>
      <c r="E281" s="211"/>
      <c r="F281" s="211"/>
      <c r="G281" s="211"/>
    </row>
    <row r="282" spans="1:7" x14ac:dyDescent="0.25">
      <c r="A282" s="211"/>
      <c r="B282" s="211"/>
      <c r="C282" s="211"/>
      <c r="D282" s="211"/>
      <c r="E282" s="211"/>
      <c r="F282" s="211"/>
      <c r="G282" s="211"/>
    </row>
    <row r="283" spans="1:7" x14ac:dyDescent="0.25">
      <c r="A283" s="211"/>
      <c r="B283" s="211"/>
      <c r="C283" s="211"/>
      <c r="D283" s="211"/>
      <c r="E283" s="211"/>
      <c r="F283" s="211"/>
      <c r="G283" s="211"/>
    </row>
    <row r="284" spans="1:7" x14ac:dyDescent="0.25">
      <c r="A284" s="211"/>
      <c r="B284" s="211"/>
      <c r="C284" s="211"/>
      <c r="D284" s="211"/>
      <c r="E284" s="211"/>
      <c r="F284" s="211"/>
      <c r="G284" s="211"/>
    </row>
    <row r="285" spans="1:7" x14ac:dyDescent="0.25">
      <c r="A285" s="211"/>
      <c r="B285" s="211"/>
      <c r="C285" s="211"/>
      <c r="D285" s="211"/>
      <c r="E285" s="211"/>
      <c r="F285" s="211"/>
      <c r="G285" s="211"/>
    </row>
    <row r="286" spans="1:7" x14ac:dyDescent="0.25">
      <c r="A286" s="211"/>
      <c r="B286" s="211"/>
      <c r="C286" s="211"/>
      <c r="D286" s="211"/>
      <c r="E286" s="211"/>
      <c r="F286" s="211"/>
      <c r="G286" s="211"/>
    </row>
    <row r="287" spans="1:7" x14ac:dyDescent="0.25">
      <c r="A287" s="211"/>
      <c r="B287" s="211"/>
      <c r="C287" s="211"/>
      <c r="D287" s="211"/>
      <c r="E287" s="211"/>
      <c r="F287" s="211"/>
      <c r="G287" s="211"/>
    </row>
    <row r="288" spans="1:7" x14ac:dyDescent="0.25">
      <c r="A288" s="211"/>
      <c r="B288" s="211"/>
      <c r="C288" s="211"/>
      <c r="D288" s="211"/>
      <c r="E288" s="211"/>
      <c r="F288" s="211"/>
      <c r="G288" s="211"/>
    </row>
    <row r="289" spans="1:7" x14ac:dyDescent="0.25">
      <c r="A289" s="211"/>
      <c r="B289" s="211"/>
      <c r="C289" s="211"/>
      <c r="D289" s="211"/>
      <c r="E289" s="211"/>
      <c r="F289" s="211"/>
      <c r="G289" s="211"/>
    </row>
    <row r="290" spans="1:7" x14ac:dyDescent="0.25">
      <c r="A290" s="211"/>
      <c r="B290" s="211"/>
      <c r="C290" s="211"/>
      <c r="D290" s="211"/>
      <c r="E290" s="211"/>
      <c r="F290" s="211"/>
      <c r="G290" s="211"/>
    </row>
    <row r="291" spans="1:7" x14ac:dyDescent="0.25">
      <c r="A291" s="211"/>
      <c r="B291" s="211"/>
      <c r="C291" s="211"/>
      <c r="D291" s="211"/>
      <c r="E291" s="211"/>
      <c r="F291" s="211"/>
      <c r="G291" s="211"/>
    </row>
    <row r="292" spans="1:7" x14ac:dyDescent="0.25">
      <c r="A292" s="211"/>
      <c r="B292" s="211"/>
      <c r="C292" s="211"/>
      <c r="D292" s="211"/>
      <c r="E292" s="211"/>
      <c r="F292" s="211"/>
      <c r="G292" s="211"/>
    </row>
    <row r="293" spans="1:7" x14ac:dyDescent="0.25">
      <c r="A293" s="211"/>
      <c r="B293" s="211"/>
      <c r="C293" s="211"/>
      <c r="D293" s="211"/>
      <c r="E293" s="211"/>
      <c r="F293" s="211"/>
      <c r="G293" s="211"/>
    </row>
    <row r="294" spans="1:7" x14ac:dyDescent="0.25">
      <c r="A294" s="211"/>
      <c r="B294" s="211"/>
      <c r="C294" s="211"/>
      <c r="D294" s="211"/>
      <c r="E294" s="211"/>
      <c r="F294" s="211"/>
      <c r="G294" s="211"/>
    </row>
    <row r="295" spans="1:7" x14ac:dyDescent="0.25">
      <c r="A295" s="211"/>
      <c r="B295" s="211"/>
      <c r="C295" s="211"/>
      <c r="D295" s="211"/>
      <c r="E295" s="211"/>
      <c r="F295" s="211"/>
      <c r="G295" s="211"/>
    </row>
    <row r="296" spans="1:7" x14ac:dyDescent="0.25">
      <c r="A296" s="211"/>
      <c r="B296" s="211"/>
      <c r="C296" s="211"/>
      <c r="D296" s="211"/>
      <c r="E296" s="211"/>
      <c r="F296" s="211"/>
      <c r="G296" s="211"/>
    </row>
    <row r="297" spans="1:7" x14ac:dyDescent="0.25">
      <c r="A297" s="211"/>
      <c r="B297" s="211"/>
      <c r="C297" s="211"/>
      <c r="D297" s="211"/>
      <c r="E297" s="211"/>
      <c r="F297" s="211"/>
      <c r="G297" s="211"/>
    </row>
    <row r="298" spans="1:7" x14ac:dyDescent="0.25">
      <c r="A298" s="211"/>
      <c r="B298" s="211"/>
      <c r="C298" s="211"/>
      <c r="D298" s="211"/>
      <c r="E298" s="211"/>
      <c r="F298" s="211"/>
      <c r="G298" s="211"/>
    </row>
    <row r="299" spans="1:7" x14ac:dyDescent="0.25">
      <c r="A299" s="211"/>
      <c r="B299" s="211"/>
      <c r="C299" s="211"/>
      <c r="D299" s="211"/>
      <c r="E299" s="211"/>
      <c r="F299" s="211"/>
      <c r="G299" s="211"/>
    </row>
    <row r="300" spans="1:7" x14ac:dyDescent="0.25">
      <c r="A300" s="211"/>
      <c r="B300" s="211"/>
      <c r="C300" s="211"/>
      <c r="D300" s="211"/>
      <c r="E300" s="211"/>
      <c r="F300" s="211"/>
      <c r="G300" s="211"/>
    </row>
    <row r="301" spans="1:7" x14ac:dyDescent="0.25">
      <c r="A301" s="211"/>
      <c r="B301" s="211"/>
      <c r="C301" s="211"/>
      <c r="D301" s="211"/>
      <c r="E301" s="211"/>
      <c r="F301" s="211"/>
      <c r="G301" s="211"/>
    </row>
    <row r="302" spans="1:7" x14ac:dyDescent="0.25">
      <c r="A302" s="211"/>
      <c r="B302" s="211"/>
      <c r="C302" s="211"/>
      <c r="D302" s="211"/>
      <c r="E302" s="211"/>
      <c r="F302" s="211"/>
      <c r="G302" s="211"/>
    </row>
    <row r="303" spans="1:7" x14ac:dyDescent="0.25">
      <c r="A303" s="211"/>
      <c r="B303" s="211"/>
      <c r="C303" s="211"/>
      <c r="D303" s="211"/>
      <c r="E303" s="211"/>
      <c r="F303" s="211"/>
      <c r="G303" s="211"/>
    </row>
    <row r="304" spans="1:7" x14ac:dyDescent="0.25">
      <c r="A304" s="211"/>
      <c r="B304" s="211"/>
      <c r="C304" s="211"/>
      <c r="D304" s="211"/>
      <c r="E304" s="211"/>
      <c r="F304" s="211"/>
      <c r="G304" s="211"/>
    </row>
    <row r="305" spans="1:7" x14ac:dyDescent="0.25">
      <c r="A305" s="211"/>
      <c r="B305" s="211"/>
      <c r="C305" s="211"/>
      <c r="D305" s="211"/>
      <c r="E305" s="211"/>
      <c r="F305" s="211"/>
      <c r="G305" s="211"/>
    </row>
    <row r="306" spans="1:7" x14ac:dyDescent="0.25">
      <c r="A306" s="211"/>
      <c r="B306" s="211"/>
      <c r="C306" s="211"/>
      <c r="D306" s="211"/>
      <c r="E306" s="211"/>
      <c r="F306" s="211"/>
      <c r="G306" s="211"/>
    </row>
    <row r="307" spans="1:7" x14ac:dyDescent="0.25">
      <c r="A307" s="211"/>
      <c r="B307" s="211"/>
      <c r="C307" s="211"/>
      <c r="D307" s="211"/>
      <c r="E307" s="211"/>
      <c r="F307" s="211"/>
      <c r="G307" s="211"/>
    </row>
    <row r="308" spans="1:7" x14ac:dyDescent="0.25">
      <c r="A308" s="211"/>
      <c r="B308" s="211"/>
      <c r="C308" s="211"/>
      <c r="D308" s="211"/>
      <c r="E308" s="211"/>
      <c r="F308" s="211"/>
      <c r="G308" s="211"/>
    </row>
    <row r="309" spans="1:7" x14ac:dyDescent="0.25">
      <c r="A309" s="211"/>
      <c r="B309" s="211"/>
      <c r="C309" s="211"/>
      <c r="D309" s="211"/>
      <c r="E309" s="211"/>
      <c r="F309" s="211"/>
      <c r="G309" s="211"/>
    </row>
    <row r="310" spans="1:7" x14ac:dyDescent="0.25">
      <c r="A310" s="211"/>
      <c r="B310" s="211"/>
      <c r="C310" s="211"/>
      <c r="D310" s="211"/>
      <c r="E310" s="211"/>
      <c r="F310" s="211"/>
      <c r="G310" s="211"/>
    </row>
    <row r="311" spans="1:7" x14ac:dyDescent="0.25">
      <c r="A311" s="211"/>
      <c r="B311" s="211"/>
      <c r="C311" s="211"/>
      <c r="D311" s="211"/>
      <c r="E311" s="211"/>
      <c r="F311" s="211"/>
      <c r="G311" s="211"/>
    </row>
    <row r="312" spans="1:7" x14ac:dyDescent="0.25">
      <c r="A312" s="211"/>
      <c r="B312" s="211"/>
      <c r="C312" s="211"/>
      <c r="D312" s="211"/>
      <c r="E312" s="211"/>
      <c r="F312" s="211"/>
      <c r="G312" s="211"/>
    </row>
    <row r="313" spans="1:7" x14ac:dyDescent="0.25">
      <c r="A313" s="211"/>
      <c r="B313" s="211"/>
      <c r="C313" s="211"/>
      <c r="D313" s="211"/>
      <c r="E313" s="211"/>
      <c r="F313" s="211"/>
      <c r="G313" s="211"/>
    </row>
    <row r="314" spans="1:7" x14ac:dyDescent="0.25">
      <c r="A314" s="211"/>
      <c r="B314" s="211"/>
      <c r="C314" s="211"/>
      <c r="D314" s="211"/>
      <c r="E314" s="211"/>
      <c r="F314" s="211"/>
      <c r="G314" s="211"/>
    </row>
    <row r="315" spans="1:7" x14ac:dyDescent="0.25">
      <c r="A315" s="211"/>
      <c r="B315" s="211"/>
      <c r="C315" s="211"/>
      <c r="D315" s="211"/>
      <c r="E315" s="211"/>
      <c r="F315" s="211"/>
      <c r="G315" s="211"/>
    </row>
    <row r="316" spans="1:7" x14ac:dyDescent="0.25">
      <c r="A316" s="211"/>
      <c r="B316" s="211"/>
      <c r="C316" s="211"/>
      <c r="D316" s="211"/>
      <c r="E316" s="211"/>
      <c r="F316" s="211"/>
      <c r="G316" s="211"/>
    </row>
    <row r="317" spans="1:7" x14ac:dyDescent="0.25">
      <c r="A317" s="211"/>
      <c r="B317" s="211"/>
      <c r="C317" s="211"/>
      <c r="D317" s="211"/>
      <c r="E317" s="211"/>
      <c r="F317" s="211"/>
      <c r="G317" s="211"/>
    </row>
    <row r="318" spans="1:7" x14ac:dyDescent="0.25">
      <c r="A318" s="211"/>
      <c r="B318" s="211"/>
      <c r="C318" s="211"/>
      <c r="D318" s="211"/>
      <c r="E318" s="211"/>
      <c r="F318" s="211"/>
      <c r="G318" s="211"/>
    </row>
  </sheetData>
  <mergeCells count="96">
    <mergeCell ref="D56:E56"/>
    <mergeCell ref="A1:G1"/>
    <mergeCell ref="A5:G6"/>
    <mergeCell ref="B124:G134"/>
    <mergeCell ref="C68:E68"/>
    <mergeCell ref="B61:E61"/>
    <mergeCell ref="C62:E62"/>
    <mergeCell ref="C63:E63"/>
    <mergeCell ref="C64:E64"/>
    <mergeCell ref="B44:E44"/>
    <mergeCell ref="D46:E46"/>
    <mergeCell ref="D47:E47"/>
    <mergeCell ref="C34:E34"/>
    <mergeCell ref="C38:E38"/>
    <mergeCell ref="C39:E39"/>
    <mergeCell ref="C26:E26"/>
    <mergeCell ref="B3:C3"/>
    <mergeCell ref="D48:E48"/>
    <mergeCell ref="D49:E49"/>
    <mergeCell ref="D50:E50"/>
    <mergeCell ref="B18:E18"/>
    <mergeCell ref="C20:E20"/>
    <mergeCell ref="C21:E21"/>
    <mergeCell ref="C23:E23"/>
    <mergeCell ref="C24:E24"/>
    <mergeCell ref="C30:E30"/>
    <mergeCell ref="B29:E29"/>
    <mergeCell ref="C19:E19"/>
    <mergeCell ref="D3:E3"/>
    <mergeCell ref="C22:E22"/>
    <mergeCell ref="C45:E45"/>
    <mergeCell ref="C41:E41"/>
    <mergeCell ref="C122:E122"/>
    <mergeCell ref="C116:E116"/>
    <mergeCell ref="C117:E117"/>
    <mergeCell ref="C118:E118"/>
    <mergeCell ref="C119:E119"/>
    <mergeCell ref="C120:E120"/>
    <mergeCell ref="C99:E99"/>
    <mergeCell ref="C90:E90"/>
    <mergeCell ref="C91:E91"/>
    <mergeCell ref="C92:E92"/>
    <mergeCell ref="C93:E93"/>
    <mergeCell ref="C94:E94"/>
    <mergeCell ref="C9:E9"/>
    <mergeCell ref="C8:F8"/>
    <mergeCell ref="C95:E95"/>
    <mergeCell ref="C96:E96"/>
    <mergeCell ref="C97:E97"/>
    <mergeCell ref="B82:E82"/>
    <mergeCell ref="C85:E85"/>
    <mergeCell ref="C65:E65"/>
    <mergeCell ref="C66:E66"/>
    <mergeCell ref="C67:E67"/>
    <mergeCell ref="C58:E58"/>
    <mergeCell ref="D51:E51"/>
    <mergeCell ref="D52:E52"/>
    <mergeCell ref="D53:E53"/>
    <mergeCell ref="D54:E54"/>
    <mergeCell ref="D55:E55"/>
    <mergeCell ref="D115:E115"/>
    <mergeCell ref="C102:E102"/>
    <mergeCell ref="C103:E103"/>
    <mergeCell ref="C104:E104"/>
    <mergeCell ref="C105:E105"/>
    <mergeCell ref="C106:E106"/>
    <mergeCell ref="D112:E112"/>
    <mergeCell ref="D113:E113"/>
    <mergeCell ref="D114:E114"/>
    <mergeCell ref="D107:E107"/>
    <mergeCell ref="D108:E108"/>
    <mergeCell ref="D109:E109"/>
    <mergeCell ref="D110:E110"/>
    <mergeCell ref="D111:E111"/>
    <mergeCell ref="C86:E86"/>
    <mergeCell ref="C87:E87"/>
    <mergeCell ref="B101:E101"/>
    <mergeCell ref="C10:E10"/>
    <mergeCell ref="C11:E11"/>
    <mergeCell ref="C12:E12"/>
    <mergeCell ref="C13:E13"/>
    <mergeCell ref="C14:E14"/>
    <mergeCell ref="C15:E15"/>
    <mergeCell ref="C16:E16"/>
    <mergeCell ref="C88:E88"/>
    <mergeCell ref="C89:E89"/>
    <mergeCell ref="C76:E76"/>
    <mergeCell ref="C77:E77"/>
    <mergeCell ref="C79:E79"/>
    <mergeCell ref="C83:E83"/>
    <mergeCell ref="C84:E84"/>
    <mergeCell ref="B71:E71"/>
    <mergeCell ref="B72:E72"/>
    <mergeCell ref="C73:E73"/>
    <mergeCell ref="C74:E74"/>
    <mergeCell ref="C75:E75"/>
  </mergeCells>
  <conditionalFormatting sqref="F10:F16">
    <cfRule type="colorScale" priority="1">
      <colorScale>
        <cfvo type="num" val="1"/>
        <cfvo type="num" val="3"/>
        <cfvo type="num" val="5"/>
        <color rgb="FFF8696B"/>
        <color rgb="FFFFEB84"/>
        <color rgb="FF63BE7B"/>
      </colorScale>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93"/>
  <sheetViews>
    <sheetView showGridLines="0" zoomScaleNormal="100" workbookViewId="0">
      <selection sqref="A1:E1"/>
    </sheetView>
  </sheetViews>
  <sheetFormatPr defaultRowHeight="15" x14ac:dyDescent="0.25"/>
  <cols>
    <col min="1" max="1" width="7.28515625" customWidth="1"/>
    <col min="2" max="2" width="45.42578125" style="190" customWidth="1"/>
    <col min="3" max="3" width="4.28515625" customWidth="1"/>
    <col min="4" max="4" width="11.140625" customWidth="1"/>
    <col min="5" max="5" width="12.7109375" customWidth="1"/>
  </cols>
  <sheetData>
    <row r="1" spans="1:5" ht="21.75" thickBot="1" x14ac:dyDescent="0.3">
      <c r="A1" s="688" t="s">
        <v>725</v>
      </c>
      <c r="B1" s="688"/>
      <c r="C1" s="688"/>
      <c r="D1" s="688"/>
      <c r="E1" s="688"/>
    </row>
    <row r="2" spans="1:5" ht="97.5" customHeight="1" thickBot="1" x14ac:dyDescent="0.3">
      <c r="A2" s="613" t="s">
        <v>808</v>
      </c>
      <c r="B2" s="614"/>
      <c r="C2" s="614"/>
      <c r="D2" s="614"/>
      <c r="E2" s="615"/>
    </row>
    <row r="3" spans="1:5" ht="19.5" thickBot="1" x14ac:dyDescent="0.3">
      <c r="A3" s="682" t="s">
        <v>650</v>
      </c>
      <c r="B3" s="682"/>
      <c r="C3" s="690" t="s">
        <v>751</v>
      </c>
      <c r="D3" s="690"/>
      <c r="E3" s="690"/>
    </row>
    <row r="4" spans="1:5" x14ac:dyDescent="0.25">
      <c r="A4" s="683"/>
      <c r="B4" s="683"/>
    </row>
    <row r="5" spans="1:5" x14ac:dyDescent="0.25">
      <c r="A5" s="681" t="s">
        <v>651</v>
      </c>
      <c r="B5" s="681"/>
      <c r="C5" s="230"/>
      <c r="D5" s="610"/>
      <c r="E5" s="610"/>
    </row>
    <row r="6" spans="1:5" s="190" customFormat="1" x14ac:dyDescent="0.25">
      <c r="A6" s="194"/>
      <c r="B6" s="195" t="s">
        <v>652</v>
      </c>
      <c r="C6" s="200"/>
      <c r="D6" s="685"/>
      <c r="E6" s="685"/>
    </row>
    <row r="7" spans="1:5" x14ac:dyDescent="0.25">
      <c r="A7" s="681" t="s">
        <v>653</v>
      </c>
      <c r="B7" s="681"/>
      <c r="C7" s="230"/>
      <c r="D7" s="610"/>
      <c r="E7" s="610"/>
    </row>
    <row r="8" spans="1:5" x14ac:dyDescent="0.25">
      <c r="A8" s="681" t="s">
        <v>654</v>
      </c>
      <c r="B8" s="681"/>
      <c r="C8" s="230"/>
      <c r="D8" s="684"/>
      <c r="E8" s="684"/>
    </row>
    <row r="9" spans="1:5" x14ac:dyDescent="0.25">
      <c r="B9" s="195" t="s">
        <v>655</v>
      </c>
      <c r="C9" s="230"/>
      <c r="D9" s="686"/>
      <c r="E9" s="686"/>
    </row>
    <row r="10" spans="1:5" x14ac:dyDescent="0.25">
      <c r="A10" s="681" t="s">
        <v>656</v>
      </c>
      <c r="B10" s="681"/>
      <c r="C10" s="230"/>
      <c r="D10" s="610"/>
      <c r="E10" s="610"/>
    </row>
    <row r="11" spans="1:5" x14ac:dyDescent="0.25">
      <c r="B11" s="195" t="s">
        <v>657</v>
      </c>
      <c r="C11" s="230"/>
      <c r="D11" s="686"/>
      <c r="E11" s="686"/>
    </row>
    <row r="12" spans="1:5" x14ac:dyDescent="0.25">
      <c r="A12" s="681" t="s">
        <v>658</v>
      </c>
      <c r="B12" s="681"/>
      <c r="C12" s="230"/>
      <c r="D12" s="610"/>
      <c r="E12" s="610"/>
    </row>
    <row r="13" spans="1:5" x14ac:dyDescent="0.25">
      <c r="A13" s="681" t="s">
        <v>659</v>
      </c>
      <c r="B13" s="681"/>
      <c r="C13" s="230"/>
      <c r="D13" s="684"/>
      <c r="E13" s="684"/>
    </row>
    <row r="14" spans="1:5" x14ac:dyDescent="0.25">
      <c r="A14" s="681" t="s">
        <v>660</v>
      </c>
      <c r="B14" s="681"/>
      <c r="C14" s="230"/>
      <c r="D14" s="684"/>
      <c r="E14" s="684"/>
    </row>
    <row r="15" spans="1:5" x14ac:dyDescent="0.25">
      <c r="A15" s="681" t="s">
        <v>661</v>
      </c>
      <c r="B15" s="681"/>
      <c r="C15" s="230"/>
      <c r="D15" s="684"/>
      <c r="E15" s="684"/>
    </row>
    <row r="16" spans="1:5" x14ac:dyDescent="0.25">
      <c r="A16" s="681" t="s">
        <v>662</v>
      </c>
      <c r="B16" s="681"/>
      <c r="C16" s="230"/>
      <c r="D16" s="684"/>
      <c r="E16" s="684"/>
    </row>
    <row r="17" spans="1:5" x14ac:dyDescent="0.25">
      <c r="A17" s="681" t="s">
        <v>663</v>
      </c>
      <c r="B17" s="681"/>
      <c r="C17" s="230"/>
      <c r="D17" s="684"/>
      <c r="E17" s="684"/>
    </row>
    <row r="18" spans="1:5" x14ac:dyDescent="0.25">
      <c r="A18" s="681" t="s">
        <v>664</v>
      </c>
      <c r="B18" s="681"/>
      <c r="C18" s="230"/>
      <c r="D18" s="684"/>
      <c r="E18" s="684"/>
    </row>
    <row r="19" spans="1:5" x14ac:dyDescent="0.25">
      <c r="A19" s="681" t="s">
        <v>665</v>
      </c>
      <c r="B19" s="681"/>
      <c r="C19" s="230"/>
      <c r="D19" s="684"/>
      <c r="E19" s="684"/>
    </row>
    <row r="20" spans="1:5" x14ac:dyDescent="0.25">
      <c r="A20" s="681" t="s">
        <v>666</v>
      </c>
      <c r="B20" s="681"/>
      <c r="C20" s="230"/>
      <c r="D20" s="684"/>
      <c r="E20" s="684"/>
    </row>
    <row r="21" spans="1:5" x14ac:dyDescent="0.25">
      <c r="A21" s="681" t="s">
        <v>667</v>
      </c>
      <c r="B21" s="681"/>
      <c r="C21" s="230"/>
      <c r="D21" s="684"/>
      <c r="E21" s="684"/>
    </row>
    <row r="22" spans="1:5" x14ac:dyDescent="0.25">
      <c r="A22" s="681" t="s">
        <v>668</v>
      </c>
      <c r="B22" s="681"/>
      <c r="C22" s="230"/>
      <c r="D22" s="684"/>
      <c r="E22" s="684"/>
    </row>
    <row r="23" spans="1:5" x14ac:dyDescent="0.25">
      <c r="A23" s="681" t="s">
        <v>669</v>
      </c>
      <c r="B23" s="681"/>
      <c r="C23" s="230"/>
      <c r="D23" s="684"/>
      <c r="E23" s="684"/>
    </row>
    <row r="24" spans="1:5" x14ac:dyDescent="0.25">
      <c r="A24" s="681" t="s">
        <v>670</v>
      </c>
      <c r="B24" s="681"/>
      <c r="C24" s="230"/>
      <c r="D24" s="684"/>
      <c r="E24" s="684"/>
    </row>
    <row r="25" spans="1:5" x14ac:dyDescent="0.25">
      <c r="A25" s="681" t="s">
        <v>671</v>
      </c>
      <c r="B25" s="681"/>
      <c r="C25" s="230"/>
      <c r="D25" s="684"/>
      <c r="E25" s="684"/>
    </row>
    <row r="26" spans="1:5" x14ac:dyDescent="0.25">
      <c r="B26" s="195" t="s">
        <v>672</v>
      </c>
      <c r="C26" s="230"/>
      <c r="D26" s="686"/>
      <c r="E26" s="686"/>
    </row>
    <row r="27" spans="1:5" x14ac:dyDescent="0.25">
      <c r="A27" s="681" t="s">
        <v>673</v>
      </c>
      <c r="B27" s="681"/>
      <c r="C27" s="230"/>
      <c r="D27" s="610"/>
      <c r="E27" s="610"/>
    </row>
    <row r="28" spans="1:5" x14ac:dyDescent="0.25">
      <c r="A28" s="681" t="s">
        <v>674</v>
      </c>
      <c r="B28" s="681"/>
      <c r="C28" s="230"/>
      <c r="D28" s="684"/>
      <c r="E28" s="684"/>
    </row>
    <row r="29" spans="1:5" x14ac:dyDescent="0.25">
      <c r="A29" s="681" t="s">
        <v>675</v>
      </c>
      <c r="B29" s="681"/>
      <c r="C29" s="230"/>
      <c r="D29" s="684"/>
      <c r="E29" s="684"/>
    </row>
    <row r="30" spans="1:5" x14ac:dyDescent="0.25">
      <c r="A30" s="681" t="s">
        <v>676</v>
      </c>
      <c r="B30" s="681"/>
      <c r="C30" s="230"/>
      <c r="D30" s="684"/>
      <c r="E30" s="684"/>
    </row>
    <row r="31" spans="1:5" x14ac:dyDescent="0.25">
      <c r="B31" s="195" t="s">
        <v>677</v>
      </c>
      <c r="C31" s="230"/>
      <c r="D31" s="686"/>
      <c r="E31" s="686"/>
    </row>
    <row r="32" spans="1:5" x14ac:dyDescent="0.25">
      <c r="A32" s="681" t="s">
        <v>678</v>
      </c>
      <c r="B32" s="681"/>
      <c r="C32" s="230"/>
      <c r="D32" s="610"/>
      <c r="E32" s="610"/>
    </row>
    <row r="33" spans="1:5" x14ac:dyDescent="0.25">
      <c r="A33" s="194" t="s">
        <v>86</v>
      </c>
      <c r="B33" s="198"/>
      <c r="C33" s="230"/>
      <c r="D33" s="684"/>
      <c r="E33" s="684"/>
    </row>
    <row r="34" spans="1:5" x14ac:dyDescent="0.25">
      <c r="A34" s="194" t="s">
        <v>86</v>
      </c>
      <c r="B34" s="199"/>
      <c r="C34" s="230"/>
      <c r="D34" s="684"/>
      <c r="E34" s="684"/>
    </row>
    <row r="35" spans="1:5" x14ac:dyDescent="0.25">
      <c r="C35" s="131"/>
      <c r="D35" s="231"/>
      <c r="E35" s="231"/>
    </row>
    <row r="36" spans="1:5" ht="19.5" thickBot="1" x14ac:dyDescent="0.3">
      <c r="A36" s="687" t="s">
        <v>679</v>
      </c>
      <c r="B36" s="687"/>
      <c r="C36" s="689" t="s">
        <v>751</v>
      </c>
      <c r="D36" s="689"/>
      <c r="E36" s="689"/>
    </row>
    <row r="37" spans="1:5" x14ac:dyDescent="0.25">
      <c r="A37" s="193"/>
      <c r="B37" s="193"/>
      <c r="C37" s="131"/>
      <c r="D37" s="131"/>
      <c r="E37" s="131"/>
    </row>
    <row r="38" spans="1:5" x14ac:dyDescent="0.25">
      <c r="A38" s="681" t="s">
        <v>680</v>
      </c>
      <c r="B38" s="681"/>
      <c r="C38" s="230"/>
      <c r="D38" s="610"/>
      <c r="E38" s="610"/>
    </row>
    <row r="39" spans="1:5" x14ac:dyDescent="0.25">
      <c r="A39" s="681" t="s">
        <v>681</v>
      </c>
      <c r="B39" s="681"/>
      <c r="C39" s="230"/>
      <c r="D39" s="684"/>
      <c r="E39" s="684"/>
    </row>
    <row r="40" spans="1:5" x14ac:dyDescent="0.25">
      <c r="A40" s="681" t="s">
        <v>682</v>
      </c>
      <c r="B40" s="681"/>
      <c r="C40" s="230"/>
      <c r="D40" s="684"/>
      <c r="E40" s="684"/>
    </row>
    <row r="41" spans="1:5" x14ac:dyDescent="0.25">
      <c r="A41" s="681" t="s">
        <v>683</v>
      </c>
      <c r="B41" s="681"/>
      <c r="C41" s="230"/>
      <c r="D41" s="684"/>
      <c r="E41" s="684"/>
    </row>
    <row r="42" spans="1:5" x14ac:dyDescent="0.25">
      <c r="A42" s="681" t="s">
        <v>684</v>
      </c>
      <c r="B42" s="681"/>
      <c r="C42" s="230"/>
      <c r="D42" s="684"/>
      <c r="E42" s="684"/>
    </row>
    <row r="43" spans="1:5" x14ac:dyDescent="0.25">
      <c r="A43" s="681" t="s">
        <v>685</v>
      </c>
      <c r="B43" s="681"/>
      <c r="C43" s="230"/>
      <c r="D43" s="684"/>
      <c r="E43" s="684"/>
    </row>
    <row r="44" spans="1:5" x14ac:dyDescent="0.25">
      <c r="A44" s="681" t="s">
        <v>686</v>
      </c>
      <c r="B44" s="681"/>
      <c r="C44" s="230"/>
      <c r="D44" s="684"/>
      <c r="E44" s="684"/>
    </row>
    <row r="45" spans="1:5" x14ac:dyDescent="0.25">
      <c r="A45" s="681" t="s">
        <v>687</v>
      </c>
      <c r="B45" s="681"/>
      <c r="C45" s="230"/>
      <c r="D45" s="684"/>
      <c r="E45" s="684"/>
    </row>
    <row r="46" spans="1:5" x14ac:dyDescent="0.25">
      <c r="A46" s="681" t="s">
        <v>688</v>
      </c>
      <c r="B46" s="681"/>
      <c r="C46" s="230"/>
      <c r="D46" s="684"/>
      <c r="E46" s="684"/>
    </row>
    <row r="47" spans="1:5" x14ac:dyDescent="0.25">
      <c r="A47" s="681" t="s">
        <v>689</v>
      </c>
      <c r="B47" s="681"/>
      <c r="C47" s="230"/>
      <c r="D47" s="684"/>
      <c r="E47" s="684"/>
    </row>
    <row r="48" spans="1:5" x14ac:dyDescent="0.25">
      <c r="A48" s="681" t="s">
        <v>690</v>
      </c>
      <c r="B48" s="681"/>
      <c r="C48" s="230"/>
      <c r="D48" s="684"/>
      <c r="E48" s="684"/>
    </row>
    <row r="49" spans="1:5" x14ac:dyDescent="0.25">
      <c r="A49" s="681" t="s">
        <v>691</v>
      </c>
      <c r="B49" s="681"/>
      <c r="C49" s="230"/>
      <c r="D49" s="684"/>
      <c r="E49" s="684"/>
    </row>
    <row r="50" spans="1:5" x14ac:dyDescent="0.25">
      <c r="A50" s="681" t="s">
        <v>692</v>
      </c>
      <c r="B50" s="681"/>
      <c r="C50" s="230"/>
      <c r="D50" s="684"/>
      <c r="E50" s="684"/>
    </row>
    <row r="51" spans="1:5" x14ac:dyDescent="0.25">
      <c r="A51" s="681" t="s">
        <v>693</v>
      </c>
      <c r="B51" s="681"/>
      <c r="C51" s="230"/>
      <c r="D51" s="684"/>
      <c r="E51" s="684"/>
    </row>
    <row r="52" spans="1:5" x14ac:dyDescent="0.25">
      <c r="A52" s="681" t="s">
        <v>694</v>
      </c>
      <c r="B52" s="681"/>
      <c r="C52" s="230"/>
      <c r="D52" s="684"/>
      <c r="E52" s="684"/>
    </row>
    <row r="53" spans="1:5" x14ac:dyDescent="0.25">
      <c r="A53" s="681" t="s">
        <v>695</v>
      </c>
      <c r="B53" s="681"/>
      <c r="C53" s="230"/>
      <c r="D53" s="684"/>
      <c r="E53" s="684"/>
    </row>
    <row r="54" spans="1:5" x14ac:dyDescent="0.25">
      <c r="A54" s="681" t="s">
        <v>696</v>
      </c>
      <c r="B54" s="681"/>
      <c r="C54" s="230"/>
      <c r="D54" s="684"/>
      <c r="E54" s="684"/>
    </row>
    <row r="55" spans="1:5" x14ac:dyDescent="0.25">
      <c r="A55" s="681" t="s">
        <v>697</v>
      </c>
      <c r="B55" s="681"/>
      <c r="C55" s="230"/>
      <c r="D55" s="684"/>
      <c r="E55" s="684"/>
    </row>
    <row r="56" spans="1:5" x14ac:dyDescent="0.25">
      <c r="A56" s="681" t="s">
        <v>698</v>
      </c>
      <c r="B56" s="681"/>
      <c r="C56" s="230"/>
      <c r="D56" s="684"/>
      <c r="E56" s="684"/>
    </row>
    <row r="57" spans="1:5" x14ac:dyDescent="0.25">
      <c r="A57" s="681" t="s">
        <v>699</v>
      </c>
      <c r="B57" s="681"/>
      <c r="C57" s="230"/>
      <c r="D57" s="686"/>
      <c r="E57" s="686"/>
    </row>
    <row r="58" spans="1:5" x14ac:dyDescent="0.25">
      <c r="B58" s="194" t="s">
        <v>700</v>
      </c>
      <c r="C58" s="230"/>
      <c r="D58" s="610"/>
      <c r="E58" s="610"/>
    </row>
    <row r="59" spans="1:5" x14ac:dyDescent="0.25">
      <c r="A59" s="681" t="s">
        <v>701</v>
      </c>
      <c r="B59" s="681"/>
      <c r="C59" s="230"/>
      <c r="D59" s="684"/>
      <c r="E59" s="684"/>
    </row>
    <row r="60" spans="1:5" x14ac:dyDescent="0.25">
      <c r="A60" s="681" t="s">
        <v>702</v>
      </c>
      <c r="B60" s="681"/>
      <c r="C60" s="230"/>
      <c r="D60" s="684"/>
      <c r="E60" s="684"/>
    </row>
    <row r="61" spans="1:5" x14ac:dyDescent="0.25">
      <c r="A61" s="681" t="s">
        <v>703</v>
      </c>
      <c r="B61" s="681"/>
      <c r="C61" s="230"/>
      <c r="D61" s="686"/>
      <c r="E61" s="686"/>
    </row>
    <row r="62" spans="1:5" x14ac:dyDescent="0.25">
      <c r="B62" s="194" t="s">
        <v>704</v>
      </c>
      <c r="C62" s="230"/>
      <c r="D62" s="610"/>
      <c r="E62" s="610"/>
    </row>
    <row r="63" spans="1:5" x14ac:dyDescent="0.25">
      <c r="A63" s="681" t="s">
        <v>705</v>
      </c>
      <c r="B63" s="681"/>
      <c r="C63" s="230"/>
      <c r="D63" s="684"/>
      <c r="E63" s="684"/>
    </row>
    <row r="64" spans="1:5" x14ac:dyDescent="0.25">
      <c r="A64" s="194" t="s">
        <v>86</v>
      </c>
      <c r="B64" s="198"/>
      <c r="C64" s="230"/>
      <c r="D64" s="684"/>
      <c r="E64" s="684"/>
    </row>
    <row r="65" spans="1:5" x14ac:dyDescent="0.25">
      <c r="A65" s="194" t="s">
        <v>86</v>
      </c>
      <c r="B65" s="199"/>
      <c r="C65" s="230"/>
      <c r="D65" s="684"/>
      <c r="E65" s="684"/>
    </row>
    <row r="66" spans="1:5" x14ac:dyDescent="0.25">
      <c r="C66" s="192"/>
      <c r="D66" s="192"/>
      <c r="E66" s="192"/>
    </row>
    <row r="67" spans="1:5" ht="19.5" thickBot="1" x14ac:dyDescent="0.3">
      <c r="A67" s="687" t="s">
        <v>706</v>
      </c>
      <c r="B67" s="687"/>
      <c r="C67" s="689" t="s">
        <v>751</v>
      </c>
      <c r="D67" s="689"/>
      <c r="E67" s="689"/>
    </row>
    <row r="68" spans="1:5" x14ac:dyDescent="0.25">
      <c r="A68" s="193"/>
      <c r="B68"/>
      <c r="C68" s="131"/>
      <c r="D68" s="131"/>
      <c r="E68" s="131"/>
    </row>
    <row r="69" spans="1:5" x14ac:dyDescent="0.25">
      <c r="A69" s="681" t="s">
        <v>707</v>
      </c>
      <c r="B69" s="681"/>
      <c r="C69" s="230"/>
      <c r="D69" s="610"/>
      <c r="E69" s="610"/>
    </row>
    <row r="70" spans="1:5" x14ac:dyDescent="0.25">
      <c r="A70" s="681" t="s">
        <v>708</v>
      </c>
      <c r="B70" s="681"/>
      <c r="C70" s="230"/>
      <c r="D70" s="684"/>
      <c r="E70" s="684"/>
    </row>
    <row r="71" spans="1:5" x14ac:dyDescent="0.25">
      <c r="A71" s="681" t="s">
        <v>709</v>
      </c>
      <c r="B71" s="681"/>
      <c r="C71" s="230"/>
      <c r="D71" s="684"/>
      <c r="E71" s="684"/>
    </row>
    <row r="72" spans="1:5" x14ac:dyDescent="0.25">
      <c r="A72" s="681" t="s">
        <v>710</v>
      </c>
      <c r="B72" s="681"/>
      <c r="C72" s="230"/>
      <c r="D72" s="684"/>
      <c r="E72" s="684"/>
    </row>
    <row r="73" spans="1:5" x14ac:dyDescent="0.25">
      <c r="A73" s="681" t="s">
        <v>711</v>
      </c>
      <c r="B73" s="681"/>
      <c r="C73" s="230"/>
      <c r="D73" s="684"/>
      <c r="E73" s="684"/>
    </row>
    <row r="74" spans="1:5" x14ac:dyDescent="0.25">
      <c r="A74" s="681" t="s">
        <v>684</v>
      </c>
      <c r="B74" s="681"/>
      <c r="C74" s="230"/>
      <c r="D74" s="684"/>
      <c r="E74" s="684"/>
    </row>
    <row r="75" spans="1:5" x14ac:dyDescent="0.25">
      <c r="A75" s="681" t="s">
        <v>685</v>
      </c>
      <c r="B75" s="681"/>
      <c r="C75" s="230"/>
      <c r="D75" s="684"/>
      <c r="E75" s="684"/>
    </row>
    <row r="76" spans="1:5" x14ac:dyDescent="0.25">
      <c r="A76" s="681" t="s">
        <v>712</v>
      </c>
      <c r="B76" s="681"/>
      <c r="C76" s="230"/>
      <c r="D76" s="684"/>
      <c r="E76" s="684"/>
    </row>
    <row r="77" spans="1:5" x14ac:dyDescent="0.25">
      <c r="A77" s="681" t="s">
        <v>713</v>
      </c>
      <c r="B77" s="681"/>
      <c r="C77" s="230"/>
      <c r="D77" s="684"/>
      <c r="E77" s="684"/>
    </row>
    <row r="78" spans="1:5" x14ac:dyDescent="0.25">
      <c r="A78" s="681" t="s">
        <v>714</v>
      </c>
      <c r="B78" s="681"/>
      <c r="C78" s="230"/>
      <c r="D78" s="684"/>
      <c r="E78" s="684"/>
    </row>
    <row r="79" spans="1:5" x14ac:dyDescent="0.25">
      <c r="A79" s="681" t="s">
        <v>715</v>
      </c>
      <c r="B79" s="681"/>
      <c r="C79" s="230"/>
      <c r="D79" s="684"/>
      <c r="E79" s="684"/>
    </row>
    <row r="80" spans="1:5" x14ac:dyDescent="0.25">
      <c r="A80" s="681" t="s">
        <v>716</v>
      </c>
      <c r="B80" s="681"/>
      <c r="C80" s="230"/>
      <c r="D80" s="684"/>
      <c r="E80" s="684"/>
    </row>
    <row r="81" spans="1:5" x14ac:dyDescent="0.25">
      <c r="B81" s="194" t="s">
        <v>717</v>
      </c>
      <c r="C81" s="230"/>
      <c r="D81" s="684"/>
      <c r="E81" s="684"/>
    </row>
    <row r="82" spans="1:5" x14ac:dyDescent="0.25">
      <c r="A82" s="681" t="s">
        <v>718</v>
      </c>
      <c r="B82" s="681"/>
      <c r="C82" s="230"/>
      <c r="D82" s="684"/>
      <c r="E82" s="684"/>
    </row>
    <row r="83" spans="1:5" x14ac:dyDescent="0.25">
      <c r="A83" s="681" t="s">
        <v>719</v>
      </c>
      <c r="B83" s="681"/>
      <c r="C83" s="230"/>
      <c r="D83" s="686"/>
      <c r="E83" s="686"/>
    </row>
    <row r="84" spans="1:5" x14ac:dyDescent="0.25">
      <c r="B84" s="194" t="s">
        <v>720</v>
      </c>
      <c r="C84" s="230"/>
      <c r="D84" s="610"/>
      <c r="E84" s="610"/>
    </row>
    <row r="85" spans="1:5" x14ac:dyDescent="0.25">
      <c r="A85" s="681" t="s">
        <v>701</v>
      </c>
      <c r="B85" s="681"/>
      <c r="C85" s="230"/>
      <c r="D85" s="684"/>
      <c r="E85" s="684"/>
    </row>
    <row r="86" spans="1:5" x14ac:dyDescent="0.25">
      <c r="A86" s="681" t="s">
        <v>705</v>
      </c>
      <c r="B86" s="681"/>
      <c r="C86" s="230"/>
      <c r="D86" s="684"/>
      <c r="E86" s="684"/>
    </row>
    <row r="87" spans="1:5" x14ac:dyDescent="0.25">
      <c r="A87" s="681" t="s">
        <v>721</v>
      </c>
      <c r="B87" s="681"/>
      <c r="C87" s="230"/>
      <c r="D87" s="686"/>
      <c r="E87" s="686"/>
    </row>
    <row r="88" spans="1:5" x14ac:dyDescent="0.25">
      <c r="B88" s="194" t="s">
        <v>722</v>
      </c>
      <c r="C88" s="230"/>
      <c r="D88" s="610"/>
      <c r="E88" s="610"/>
    </row>
    <row r="89" spans="1:5" x14ac:dyDescent="0.25">
      <c r="A89" s="681" t="s">
        <v>723</v>
      </c>
      <c r="B89" s="681"/>
      <c r="C89" s="230"/>
      <c r="D89" s="686"/>
      <c r="E89" s="686"/>
    </row>
    <row r="90" spans="1:5" x14ac:dyDescent="0.25">
      <c r="B90" s="194" t="s">
        <v>724</v>
      </c>
      <c r="C90" s="230"/>
      <c r="D90" s="610"/>
      <c r="E90" s="610"/>
    </row>
    <row r="91" spans="1:5" x14ac:dyDescent="0.25">
      <c r="A91" s="194" t="s">
        <v>86</v>
      </c>
      <c r="B91" s="198"/>
      <c r="C91" s="230"/>
      <c r="D91" s="684"/>
      <c r="E91" s="684"/>
    </row>
    <row r="92" spans="1:5" x14ac:dyDescent="0.25">
      <c r="A92" s="194" t="s">
        <v>86</v>
      </c>
      <c r="B92" s="199"/>
      <c r="C92" s="230"/>
      <c r="D92" s="684"/>
      <c r="E92" s="684"/>
    </row>
    <row r="93" spans="1:5" x14ac:dyDescent="0.25">
      <c r="C93" s="135"/>
      <c r="D93" s="203"/>
      <c r="E93" s="203"/>
    </row>
  </sheetData>
  <mergeCells count="156">
    <mergeCell ref="C3:E3"/>
    <mergeCell ref="D88:E88"/>
    <mergeCell ref="D89:E89"/>
    <mergeCell ref="D90:E90"/>
    <mergeCell ref="D91:E91"/>
    <mergeCell ref="D92:E92"/>
    <mergeCell ref="D80:E80"/>
    <mergeCell ref="D81:E81"/>
    <mergeCell ref="D82:E82"/>
    <mergeCell ref="D83:E83"/>
    <mergeCell ref="D84:E84"/>
    <mergeCell ref="D85:E85"/>
    <mergeCell ref="D62:E62"/>
    <mergeCell ref="D63:E63"/>
    <mergeCell ref="D64:E64"/>
    <mergeCell ref="D65:E65"/>
    <mergeCell ref="D48:E48"/>
    <mergeCell ref="D49:E49"/>
    <mergeCell ref="D50:E50"/>
    <mergeCell ref="D51:E51"/>
    <mergeCell ref="D52:E52"/>
    <mergeCell ref="D53:E53"/>
    <mergeCell ref="D24:E24"/>
    <mergeCell ref="D60:E60"/>
    <mergeCell ref="D43:E43"/>
    <mergeCell ref="C36:E36"/>
    <mergeCell ref="D34:E34"/>
    <mergeCell ref="D16:E16"/>
    <mergeCell ref="D17:E17"/>
    <mergeCell ref="D18:E18"/>
    <mergeCell ref="D19:E19"/>
    <mergeCell ref="D20:E20"/>
    <mergeCell ref="D21:E21"/>
    <mergeCell ref="D25:E25"/>
    <mergeCell ref="D26:E26"/>
    <mergeCell ref="D27:E27"/>
    <mergeCell ref="D22:E22"/>
    <mergeCell ref="D23:E23"/>
    <mergeCell ref="D40:E40"/>
    <mergeCell ref="D41:E41"/>
    <mergeCell ref="D42:E42"/>
    <mergeCell ref="D28:E28"/>
    <mergeCell ref="D29:E29"/>
    <mergeCell ref="D30:E30"/>
    <mergeCell ref="D31:E31"/>
    <mergeCell ref="D39:E39"/>
    <mergeCell ref="D33:E33"/>
    <mergeCell ref="D32:E32"/>
    <mergeCell ref="D38:E38"/>
    <mergeCell ref="D71:E71"/>
    <mergeCell ref="D86:E86"/>
    <mergeCell ref="D87:E87"/>
    <mergeCell ref="D76:E76"/>
    <mergeCell ref="D77:E77"/>
    <mergeCell ref="D78:E78"/>
    <mergeCell ref="D79:E79"/>
    <mergeCell ref="D72:E72"/>
    <mergeCell ref="D73:E73"/>
    <mergeCell ref="D74:E74"/>
    <mergeCell ref="D75:E75"/>
    <mergeCell ref="C67:E67"/>
    <mergeCell ref="D56:E56"/>
    <mergeCell ref="D57:E57"/>
    <mergeCell ref="D58:E58"/>
    <mergeCell ref="D59:E59"/>
    <mergeCell ref="D54:E54"/>
    <mergeCell ref="D55:E55"/>
    <mergeCell ref="D44:E44"/>
    <mergeCell ref="D45:E45"/>
    <mergeCell ref="D46:E46"/>
    <mergeCell ref="D47:E47"/>
    <mergeCell ref="A89:B89"/>
    <mergeCell ref="A1:E1"/>
    <mergeCell ref="A85:B85"/>
    <mergeCell ref="A86:B86"/>
    <mergeCell ref="A87:B87"/>
    <mergeCell ref="A82:B82"/>
    <mergeCell ref="A83:B83"/>
    <mergeCell ref="A78:B78"/>
    <mergeCell ref="A79:B79"/>
    <mergeCell ref="A80:B80"/>
    <mergeCell ref="A72:B72"/>
    <mergeCell ref="A73:B73"/>
    <mergeCell ref="A74:B74"/>
    <mergeCell ref="A75:B75"/>
    <mergeCell ref="A76:B76"/>
    <mergeCell ref="A77:B77"/>
    <mergeCell ref="A55:B55"/>
    <mergeCell ref="A56:B56"/>
    <mergeCell ref="A57:B57"/>
    <mergeCell ref="A69:B69"/>
    <mergeCell ref="A70:B70"/>
    <mergeCell ref="D61:E61"/>
    <mergeCell ref="D69:E69"/>
    <mergeCell ref="D70:E70"/>
    <mergeCell ref="A71:B71"/>
    <mergeCell ref="A49:B49"/>
    <mergeCell ref="A50:B50"/>
    <mergeCell ref="A51:B51"/>
    <mergeCell ref="A52:B52"/>
    <mergeCell ref="A53:B53"/>
    <mergeCell ref="A54:B54"/>
    <mergeCell ref="A43:B43"/>
    <mergeCell ref="A44:B44"/>
    <mergeCell ref="A45:B45"/>
    <mergeCell ref="A46:B46"/>
    <mergeCell ref="A47:B47"/>
    <mergeCell ref="A48:B48"/>
    <mergeCell ref="A67:B67"/>
    <mergeCell ref="A32:B32"/>
    <mergeCell ref="A59:B59"/>
    <mergeCell ref="A60:B60"/>
    <mergeCell ref="A61:B61"/>
    <mergeCell ref="A63:B63"/>
    <mergeCell ref="A38:B38"/>
    <mergeCell ref="A39:B39"/>
    <mergeCell ref="A40:B40"/>
    <mergeCell ref="A41:B41"/>
    <mergeCell ref="A42:B42"/>
    <mergeCell ref="A36:B36"/>
    <mergeCell ref="A24:B24"/>
    <mergeCell ref="A25:B25"/>
    <mergeCell ref="A27:B27"/>
    <mergeCell ref="A28:B28"/>
    <mergeCell ref="A29:B29"/>
    <mergeCell ref="A30:B30"/>
    <mergeCell ref="A18:B18"/>
    <mergeCell ref="A19:B19"/>
    <mergeCell ref="A20:B20"/>
    <mergeCell ref="A21:B21"/>
    <mergeCell ref="A22:B22"/>
    <mergeCell ref="A23:B23"/>
    <mergeCell ref="A2:E2"/>
    <mergeCell ref="A12:B12"/>
    <mergeCell ref="A13:B13"/>
    <mergeCell ref="A14:B14"/>
    <mergeCell ref="A15:B15"/>
    <mergeCell ref="A16:B16"/>
    <mergeCell ref="A17:B17"/>
    <mergeCell ref="A3:B3"/>
    <mergeCell ref="A4:B4"/>
    <mergeCell ref="A5:B5"/>
    <mergeCell ref="A7:B7"/>
    <mergeCell ref="A8:B8"/>
    <mergeCell ref="A10:B10"/>
    <mergeCell ref="D13:E13"/>
    <mergeCell ref="D14:E14"/>
    <mergeCell ref="D15:E15"/>
    <mergeCell ref="D12:E12"/>
    <mergeCell ref="D5:E5"/>
    <mergeCell ref="D6:E6"/>
    <mergeCell ref="D7:E7"/>
    <mergeCell ref="D8:E8"/>
    <mergeCell ref="D9:E9"/>
    <mergeCell ref="D10:E10"/>
    <mergeCell ref="D11:E11"/>
  </mergeCells>
  <conditionalFormatting sqref="D5:E34">
    <cfRule type="cellIs" dxfId="2" priority="3" operator="equal">
      <formula>5</formula>
    </cfRule>
  </conditionalFormatting>
  <conditionalFormatting sqref="D38:E65">
    <cfRule type="cellIs" dxfId="1" priority="2" operator="equal">
      <formula>5</formula>
    </cfRule>
  </conditionalFormatting>
  <conditionalFormatting sqref="D69:E92">
    <cfRule type="cellIs" dxfId="0" priority="1" operator="equal">
      <formula>5</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39"/>
  <sheetViews>
    <sheetView zoomScale="90" zoomScaleNormal="90" workbookViewId="0">
      <selection activeCell="E10" sqref="E10"/>
    </sheetView>
  </sheetViews>
  <sheetFormatPr defaultRowHeight="15" x14ac:dyDescent="0.25"/>
  <cols>
    <col min="1" max="1" width="23.5703125" bestFit="1" customWidth="1"/>
    <col min="2" max="2" width="20.5703125" style="190" customWidth="1"/>
    <col min="3" max="3" width="19.85546875" bestFit="1" customWidth="1"/>
    <col min="4" max="4" width="10.85546875" bestFit="1" customWidth="1"/>
    <col min="5" max="5" width="20.140625" bestFit="1" customWidth="1"/>
    <col min="6" max="6" width="25.28515625" bestFit="1" customWidth="1"/>
    <col min="7" max="7" width="32.140625" bestFit="1" customWidth="1"/>
  </cols>
  <sheetData>
    <row r="1" spans="1:7" s="214" customFormat="1" ht="21.75" thickBot="1" x14ac:dyDescent="0.4">
      <c r="A1" s="692" t="s">
        <v>781</v>
      </c>
      <c r="B1" s="692"/>
      <c r="C1" s="692"/>
      <c r="D1" s="692"/>
      <c r="E1" s="692"/>
      <c r="F1" s="692"/>
      <c r="G1" s="692"/>
    </row>
    <row r="2" spans="1:7" s="214" customFormat="1" ht="60.75" customHeight="1" thickBot="1" x14ac:dyDescent="0.3">
      <c r="A2" s="613" t="s">
        <v>814</v>
      </c>
      <c r="B2" s="619"/>
      <c r="C2" s="619"/>
      <c r="D2" s="619"/>
      <c r="E2" s="619"/>
      <c r="F2" s="619"/>
      <c r="G2" s="620"/>
    </row>
    <row r="3" spans="1:7" ht="26.25" customHeight="1" thickBot="1" x14ac:dyDescent="0.3">
      <c r="A3" s="691" t="s">
        <v>726</v>
      </c>
      <c r="B3" s="691"/>
      <c r="C3" s="691"/>
      <c r="D3" s="691"/>
      <c r="E3" s="691"/>
      <c r="F3" s="691"/>
      <c r="G3" s="691"/>
    </row>
    <row r="4" spans="1:7" ht="30.75" customHeight="1" x14ac:dyDescent="0.25">
      <c r="A4" s="693" t="s">
        <v>727</v>
      </c>
      <c r="B4" s="693" t="s">
        <v>737</v>
      </c>
      <c r="C4" s="693" t="s">
        <v>728</v>
      </c>
      <c r="D4" s="693" t="s">
        <v>729</v>
      </c>
      <c r="E4" s="693" t="s">
        <v>730</v>
      </c>
      <c r="F4" s="693" t="s">
        <v>731</v>
      </c>
      <c r="G4" s="693" t="s">
        <v>732</v>
      </c>
    </row>
    <row r="5" spans="1:7" ht="15.75" thickBot="1" x14ac:dyDescent="0.3">
      <c r="A5" s="694"/>
      <c r="B5" s="694"/>
      <c r="C5" s="694"/>
      <c r="D5" s="694"/>
      <c r="E5" s="694"/>
      <c r="F5" s="694"/>
      <c r="G5" s="694"/>
    </row>
    <row r="6" spans="1:7" ht="40.5" customHeight="1" thickBot="1" x14ac:dyDescent="0.3">
      <c r="A6" s="233" t="s">
        <v>736</v>
      </c>
      <c r="B6" s="234"/>
      <c r="C6" s="234"/>
      <c r="D6" s="234"/>
      <c r="E6" s="234"/>
      <c r="F6" s="234"/>
      <c r="G6" s="234"/>
    </row>
    <row r="7" spans="1:7" ht="16.5" thickBot="1" x14ac:dyDescent="0.3">
      <c r="A7" s="235" t="s">
        <v>733</v>
      </c>
      <c r="B7" s="236"/>
      <c r="C7" s="237"/>
      <c r="D7" s="237"/>
      <c r="E7" s="237"/>
      <c r="F7" s="237"/>
      <c r="G7" s="237"/>
    </row>
    <row r="8" spans="1:7" ht="40.5" customHeight="1" thickBot="1" x14ac:dyDescent="0.3">
      <c r="A8" s="238" t="s">
        <v>734</v>
      </c>
      <c r="B8" s="239"/>
      <c r="C8" s="234"/>
      <c r="D8" s="234"/>
      <c r="E8" s="234"/>
      <c r="F8" s="234"/>
      <c r="G8" s="234"/>
    </row>
    <row r="9" spans="1:7" ht="40.5" customHeight="1" thickBot="1" x14ac:dyDescent="0.3">
      <c r="A9" s="240" t="s">
        <v>735</v>
      </c>
      <c r="B9" s="241"/>
      <c r="C9" s="234"/>
      <c r="D9" s="234"/>
      <c r="E9" s="234"/>
      <c r="F9" s="234"/>
      <c r="G9" s="234"/>
    </row>
    <row r="10" spans="1:7" ht="40.5" customHeight="1" thickBot="1" x14ac:dyDescent="0.3">
      <c r="A10" s="238" t="s">
        <v>734</v>
      </c>
      <c r="B10" s="239"/>
      <c r="C10" s="234"/>
      <c r="D10" s="234"/>
      <c r="E10" s="234"/>
      <c r="F10" s="234"/>
      <c r="G10" s="234"/>
    </row>
    <row r="11" spans="1:7" ht="40.5" customHeight="1" thickBot="1" x14ac:dyDescent="0.3">
      <c r="A11" s="240" t="s">
        <v>735</v>
      </c>
      <c r="B11" s="241"/>
      <c r="C11" s="234"/>
      <c r="D11" s="234"/>
      <c r="E11" s="234"/>
      <c r="F11" s="234"/>
      <c r="G11" s="234"/>
    </row>
    <row r="12" spans="1:7" ht="40.5" customHeight="1" thickBot="1" x14ac:dyDescent="0.3">
      <c r="A12" s="240" t="s">
        <v>735</v>
      </c>
      <c r="B12" s="241"/>
      <c r="C12" s="234"/>
      <c r="D12" s="234"/>
      <c r="E12" s="234"/>
      <c r="F12" s="234"/>
      <c r="G12" s="234"/>
    </row>
    <row r="13" spans="1:7" x14ac:dyDescent="0.25">
      <c r="A13" s="221"/>
      <c r="B13" s="221"/>
      <c r="C13" s="221"/>
      <c r="D13" s="221"/>
      <c r="E13" s="221"/>
      <c r="F13" s="221"/>
      <c r="G13" s="221"/>
    </row>
    <row r="14" spans="1:7" ht="11.25" customHeight="1" x14ac:dyDescent="0.25">
      <c r="A14" s="232"/>
      <c r="B14" s="232"/>
      <c r="C14" s="232"/>
      <c r="D14" s="232"/>
      <c r="E14" s="232"/>
      <c r="F14" s="232"/>
      <c r="G14" s="232"/>
    </row>
    <row r="15" spans="1:7" x14ac:dyDescent="0.25">
      <c r="A15" s="221"/>
      <c r="B15" s="221"/>
      <c r="C15" s="221"/>
      <c r="D15" s="221"/>
      <c r="E15" s="221"/>
      <c r="F15" s="221"/>
      <c r="G15" s="221"/>
    </row>
    <row r="16" spans="1:7" ht="19.5" thickBot="1" x14ac:dyDescent="0.3">
      <c r="A16" s="691" t="s">
        <v>738</v>
      </c>
      <c r="B16" s="691"/>
      <c r="C16" s="691"/>
      <c r="D16" s="691"/>
      <c r="E16" s="691"/>
      <c r="F16" s="691"/>
      <c r="G16" s="691"/>
    </row>
    <row r="17" spans="1:7" x14ac:dyDescent="0.25">
      <c r="A17" s="693" t="s">
        <v>727</v>
      </c>
      <c r="B17" s="693" t="s">
        <v>737</v>
      </c>
      <c r="C17" s="693" t="s">
        <v>728</v>
      </c>
      <c r="D17" s="693" t="s">
        <v>729</v>
      </c>
      <c r="E17" s="693" t="s">
        <v>730</v>
      </c>
      <c r="F17" s="693" t="s">
        <v>731</v>
      </c>
      <c r="G17" s="693" t="s">
        <v>732</v>
      </c>
    </row>
    <row r="18" spans="1:7" ht="15.75" thickBot="1" x14ac:dyDescent="0.3">
      <c r="A18" s="694"/>
      <c r="B18" s="694"/>
      <c r="C18" s="694"/>
      <c r="D18" s="694"/>
      <c r="E18" s="694"/>
      <c r="F18" s="694"/>
      <c r="G18" s="694"/>
    </row>
    <row r="19" spans="1:7" ht="40.5" customHeight="1" thickBot="1" x14ac:dyDescent="0.3">
      <c r="A19" s="233" t="s">
        <v>736</v>
      </c>
      <c r="B19" s="234"/>
      <c r="C19" s="234"/>
      <c r="D19" s="234"/>
      <c r="E19" s="234"/>
      <c r="F19" s="234"/>
      <c r="G19" s="234"/>
    </row>
    <row r="20" spans="1:7" ht="16.5" thickBot="1" x14ac:dyDescent="0.3">
      <c r="A20" s="235" t="s">
        <v>733</v>
      </c>
      <c r="B20" s="236"/>
      <c r="C20" s="237"/>
      <c r="D20" s="237"/>
      <c r="E20" s="237"/>
      <c r="F20" s="237"/>
      <c r="G20" s="237"/>
    </row>
    <row r="21" spans="1:7" ht="40.5" customHeight="1" thickBot="1" x14ac:dyDescent="0.3">
      <c r="A21" s="238" t="s">
        <v>734</v>
      </c>
      <c r="B21" s="239"/>
      <c r="C21" s="234"/>
      <c r="D21" s="234"/>
      <c r="E21" s="234"/>
      <c r="F21" s="234"/>
      <c r="G21" s="234"/>
    </row>
    <row r="22" spans="1:7" ht="40.5" customHeight="1" thickBot="1" x14ac:dyDescent="0.3">
      <c r="A22" s="240" t="s">
        <v>735</v>
      </c>
      <c r="B22" s="241"/>
      <c r="C22" s="234"/>
      <c r="D22" s="234"/>
      <c r="E22" s="234"/>
      <c r="F22" s="234"/>
      <c r="G22" s="234"/>
    </row>
    <row r="23" spans="1:7" ht="40.5" customHeight="1" thickBot="1" x14ac:dyDescent="0.3">
      <c r="A23" s="238" t="s">
        <v>734</v>
      </c>
      <c r="B23" s="239"/>
      <c r="C23" s="234"/>
      <c r="D23" s="234"/>
      <c r="E23" s="234"/>
      <c r="F23" s="234"/>
      <c r="G23" s="234"/>
    </row>
    <row r="24" spans="1:7" ht="40.5" customHeight="1" thickBot="1" x14ac:dyDescent="0.3">
      <c r="A24" s="240" t="s">
        <v>735</v>
      </c>
      <c r="B24" s="241"/>
      <c r="C24" s="234"/>
      <c r="D24" s="234"/>
      <c r="E24" s="234"/>
      <c r="F24" s="234"/>
      <c r="G24" s="234"/>
    </row>
    <row r="25" spans="1:7" ht="40.5" customHeight="1" thickBot="1" x14ac:dyDescent="0.3">
      <c r="A25" s="240" t="s">
        <v>735</v>
      </c>
      <c r="B25" s="241"/>
      <c r="C25" s="234"/>
      <c r="D25" s="234"/>
      <c r="E25" s="234"/>
      <c r="F25" s="234"/>
      <c r="G25" s="234"/>
    </row>
    <row r="26" spans="1:7" x14ac:dyDescent="0.25">
      <c r="A26" s="221"/>
      <c r="B26" s="221"/>
      <c r="C26" s="221"/>
      <c r="D26" s="221"/>
      <c r="E26" s="221"/>
      <c r="F26" s="221"/>
      <c r="G26" s="221"/>
    </row>
    <row r="27" spans="1:7" ht="11.25" customHeight="1" x14ac:dyDescent="0.25">
      <c r="A27" s="232"/>
      <c r="B27" s="232"/>
      <c r="C27" s="232"/>
      <c r="D27" s="232"/>
      <c r="E27" s="232"/>
      <c r="F27" s="232"/>
      <c r="G27" s="232"/>
    </row>
    <row r="28" spans="1:7" x14ac:dyDescent="0.25">
      <c r="A28" s="221"/>
      <c r="B28" s="221"/>
      <c r="C28" s="221"/>
      <c r="D28" s="221"/>
      <c r="E28" s="221"/>
      <c r="F28" s="221"/>
      <c r="G28" s="221"/>
    </row>
    <row r="29" spans="1:7" ht="19.5" thickBot="1" x14ac:dyDescent="0.3">
      <c r="A29" s="691" t="s">
        <v>739</v>
      </c>
      <c r="B29" s="691"/>
      <c r="C29" s="691"/>
      <c r="D29" s="691"/>
      <c r="E29" s="691"/>
      <c r="F29" s="691"/>
      <c r="G29" s="691"/>
    </row>
    <row r="30" spans="1:7" x14ac:dyDescent="0.25">
      <c r="A30" s="693" t="s">
        <v>727</v>
      </c>
      <c r="B30" s="693" t="s">
        <v>737</v>
      </c>
      <c r="C30" s="693" t="s">
        <v>728</v>
      </c>
      <c r="D30" s="693" t="s">
        <v>729</v>
      </c>
      <c r="E30" s="693" t="s">
        <v>730</v>
      </c>
      <c r="F30" s="693" t="s">
        <v>731</v>
      </c>
      <c r="G30" s="693" t="s">
        <v>732</v>
      </c>
    </row>
    <row r="31" spans="1:7" ht="15.75" thickBot="1" x14ac:dyDescent="0.3">
      <c r="A31" s="694"/>
      <c r="B31" s="694"/>
      <c r="C31" s="694"/>
      <c r="D31" s="694"/>
      <c r="E31" s="694"/>
      <c r="F31" s="694"/>
      <c r="G31" s="694"/>
    </row>
    <row r="32" spans="1:7" ht="40.5" customHeight="1" thickBot="1" x14ac:dyDescent="0.3">
      <c r="A32" s="233" t="s">
        <v>736</v>
      </c>
      <c r="B32" s="234"/>
      <c r="C32" s="234"/>
      <c r="D32" s="234"/>
      <c r="E32" s="234"/>
      <c r="F32" s="234"/>
      <c r="G32" s="234"/>
    </row>
    <row r="33" spans="1:7" ht="16.5" thickBot="1" x14ac:dyDescent="0.3">
      <c r="A33" s="235" t="s">
        <v>733</v>
      </c>
      <c r="B33" s="236"/>
      <c r="C33" s="237"/>
      <c r="D33" s="237"/>
      <c r="E33" s="237"/>
      <c r="F33" s="237"/>
      <c r="G33" s="237"/>
    </row>
    <row r="34" spans="1:7" ht="40.5" customHeight="1" thickBot="1" x14ac:dyDescent="0.3">
      <c r="A34" s="238" t="s">
        <v>734</v>
      </c>
      <c r="B34" s="208"/>
      <c r="C34" s="242"/>
      <c r="D34" s="242"/>
      <c r="E34" s="242"/>
      <c r="F34" s="242"/>
      <c r="G34" s="242"/>
    </row>
    <row r="35" spans="1:7" ht="40.5" customHeight="1" thickBot="1" x14ac:dyDescent="0.3">
      <c r="A35" s="240" t="s">
        <v>735</v>
      </c>
      <c r="B35" s="208"/>
      <c r="C35" s="242"/>
      <c r="D35" s="242"/>
      <c r="E35" s="242"/>
      <c r="F35" s="242"/>
      <c r="G35" s="242"/>
    </row>
    <row r="36" spans="1:7" ht="40.5" customHeight="1" thickBot="1" x14ac:dyDescent="0.3">
      <c r="A36" s="238" t="s">
        <v>734</v>
      </c>
      <c r="B36" s="208"/>
      <c r="C36" s="242"/>
      <c r="D36" s="242"/>
      <c r="E36" s="242"/>
      <c r="F36" s="242"/>
      <c r="G36" s="242"/>
    </row>
    <row r="37" spans="1:7" ht="40.5" customHeight="1" thickBot="1" x14ac:dyDescent="0.3">
      <c r="A37" s="240" t="s">
        <v>735</v>
      </c>
      <c r="B37" s="208"/>
      <c r="C37" s="242"/>
      <c r="D37" s="242"/>
      <c r="E37" s="242"/>
      <c r="F37" s="242"/>
      <c r="G37" s="242"/>
    </row>
    <row r="38" spans="1:7" ht="40.5" customHeight="1" thickBot="1" x14ac:dyDescent="0.3">
      <c r="A38" s="240" t="s">
        <v>735</v>
      </c>
      <c r="B38" s="208"/>
      <c r="C38" s="242"/>
      <c r="D38" s="242"/>
      <c r="E38" s="242"/>
      <c r="F38" s="242"/>
      <c r="G38" s="242"/>
    </row>
    <row r="39" spans="1:7" x14ac:dyDescent="0.25">
      <c r="A39" s="221"/>
      <c r="B39" s="221"/>
      <c r="C39" s="221"/>
      <c r="D39" s="221"/>
      <c r="E39" s="221"/>
      <c r="F39" s="221"/>
      <c r="G39" s="221"/>
    </row>
  </sheetData>
  <mergeCells count="26">
    <mergeCell ref="A29:G29"/>
    <mergeCell ref="A30:A31"/>
    <mergeCell ref="B30:B31"/>
    <mergeCell ref="C30:C31"/>
    <mergeCell ref="D30:D31"/>
    <mergeCell ref="E30:E31"/>
    <mergeCell ref="F30:F31"/>
    <mergeCell ref="G30:G31"/>
    <mergeCell ref="F17:F18"/>
    <mergeCell ref="G17:G18"/>
    <mergeCell ref="C4:C5"/>
    <mergeCell ref="D4:D5"/>
    <mergeCell ref="E4:E5"/>
    <mergeCell ref="F4:F5"/>
    <mergeCell ref="G4:G5"/>
    <mergeCell ref="A17:A18"/>
    <mergeCell ref="B17:B18"/>
    <mergeCell ref="C17:C18"/>
    <mergeCell ref="D17:D18"/>
    <mergeCell ref="E17:E18"/>
    <mergeCell ref="A2:G2"/>
    <mergeCell ref="A3:G3"/>
    <mergeCell ref="A1:G1"/>
    <mergeCell ref="B4:B5"/>
    <mergeCell ref="A16:G16"/>
    <mergeCell ref="A4:A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M15"/>
  <sheetViews>
    <sheetView showGridLines="0" zoomScaleNormal="100" workbookViewId="0">
      <selection sqref="A1:G1"/>
    </sheetView>
  </sheetViews>
  <sheetFormatPr defaultColWidth="9.140625" defaultRowHeight="15" x14ac:dyDescent="0.2"/>
  <cols>
    <col min="1" max="1" width="12.85546875" style="136" customWidth="1"/>
    <col min="2" max="7" width="20.7109375" style="136" customWidth="1"/>
    <col min="8" max="13" width="10.7109375" style="136" customWidth="1"/>
    <col min="14" max="16384" width="9.140625" style="136"/>
  </cols>
  <sheetData>
    <row r="1" spans="1:13" ht="23.25" customHeight="1" thickBot="1" x14ac:dyDescent="0.25">
      <c r="A1" s="695" t="s">
        <v>197</v>
      </c>
      <c r="B1" s="695"/>
      <c r="C1" s="695"/>
      <c r="D1" s="695"/>
      <c r="E1" s="695"/>
      <c r="F1" s="695"/>
      <c r="G1" s="695"/>
      <c r="H1" s="251"/>
      <c r="I1" s="251"/>
      <c r="J1" s="251"/>
      <c r="K1" s="251"/>
      <c r="L1" s="251"/>
      <c r="M1" s="251"/>
    </row>
    <row r="2" spans="1:13" ht="54.75" customHeight="1" thickBot="1" x14ac:dyDescent="0.25">
      <c r="A2" s="696" t="s">
        <v>815</v>
      </c>
      <c r="B2" s="697"/>
      <c r="C2" s="697"/>
      <c r="D2" s="697"/>
      <c r="E2" s="697"/>
      <c r="F2" s="697"/>
      <c r="G2" s="698"/>
      <c r="H2" s="137"/>
      <c r="I2" s="137"/>
      <c r="J2" s="137"/>
      <c r="K2" s="137"/>
      <c r="L2" s="137"/>
      <c r="M2" s="137"/>
    </row>
    <row r="3" spans="1:13" ht="49.5" customHeight="1" x14ac:dyDescent="0.2">
      <c r="A3" s="267"/>
      <c r="B3" s="268" t="s">
        <v>397</v>
      </c>
      <c r="C3" s="268" t="s">
        <v>396</v>
      </c>
      <c r="D3" s="268" t="s">
        <v>29</v>
      </c>
      <c r="E3" s="268" t="s">
        <v>395</v>
      </c>
      <c r="F3" s="268" t="s">
        <v>775</v>
      </c>
      <c r="G3" s="269" t="s">
        <v>394</v>
      </c>
      <c r="H3" s="250"/>
    </row>
    <row r="4" spans="1:13" ht="60.75" customHeight="1" x14ac:dyDescent="0.2">
      <c r="A4" s="270" t="s">
        <v>764</v>
      </c>
      <c r="B4" s="477"/>
      <c r="C4" s="477"/>
      <c r="D4" s="477"/>
      <c r="E4" s="477"/>
      <c r="F4" s="477"/>
      <c r="G4" s="478"/>
    </row>
    <row r="5" spans="1:13" ht="60.75" customHeight="1" x14ac:dyDescent="0.2">
      <c r="A5" s="270" t="s">
        <v>765</v>
      </c>
      <c r="B5" s="477"/>
      <c r="C5" s="477"/>
      <c r="D5" s="477"/>
      <c r="E5" s="477"/>
      <c r="F5" s="477"/>
      <c r="G5" s="478"/>
    </row>
    <row r="6" spans="1:13" ht="60.75" customHeight="1" x14ac:dyDescent="0.2">
      <c r="A6" s="270" t="s">
        <v>766</v>
      </c>
      <c r="B6" s="477"/>
      <c r="C6" s="477"/>
      <c r="D6" s="477"/>
      <c r="E6" s="477"/>
      <c r="F6" s="477"/>
      <c r="G6" s="478"/>
    </row>
    <row r="7" spans="1:13" ht="60.75" customHeight="1" x14ac:dyDescent="0.2">
      <c r="A7" s="270" t="s">
        <v>767</v>
      </c>
      <c r="B7" s="477"/>
      <c r="C7" s="477"/>
      <c r="D7" s="477"/>
      <c r="E7" s="477"/>
      <c r="F7" s="477"/>
      <c r="G7" s="478"/>
    </row>
    <row r="8" spans="1:13" ht="60.75" customHeight="1" x14ac:dyDescent="0.2">
      <c r="A8" s="270" t="s">
        <v>28</v>
      </c>
      <c r="B8" s="477"/>
      <c r="C8" s="477"/>
      <c r="D8" s="477"/>
      <c r="E8" s="477"/>
      <c r="F8" s="477"/>
      <c r="G8" s="478"/>
    </row>
    <row r="9" spans="1:13" ht="60.75" customHeight="1" x14ac:dyDescent="0.2">
      <c r="A9" s="270" t="s">
        <v>768</v>
      </c>
      <c r="B9" s="477"/>
      <c r="C9" s="477"/>
      <c r="D9" s="477"/>
      <c r="E9" s="477"/>
      <c r="F9" s="477"/>
      <c r="G9" s="478"/>
    </row>
    <row r="10" spans="1:13" ht="60.75" customHeight="1" x14ac:dyDescent="0.2">
      <c r="A10" s="270" t="s">
        <v>769</v>
      </c>
      <c r="B10" s="477"/>
      <c r="C10" s="477"/>
      <c r="D10" s="477"/>
      <c r="E10" s="477"/>
      <c r="F10" s="477"/>
      <c r="G10" s="478"/>
    </row>
    <row r="11" spans="1:13" ht="60.75" customHeight="1" x14ac:dyDescent="0.2">
      <c r="A11" s="270" t="s">
        <v>770</v>
      </c>
      <c r="B11" s="477"/>
      <c r="C11" s="477"/>
      <c r="D11" s="477"/>
      <c r="E11" s="477"/>
      <c r="F11" s="477"/>
      <c r="G11" s="478"/>
    </row>
    <row r="12" spans="1:13" ht="60.75" customHeight="1" x14ac:dyDescent="0.2">
      <c r="A12" s="270" t="s">
        <v>771</v>
      </c>
      <c r="B12" s="477"/>
      <c r="C12" s="477"/>
      <c r="D12" s="477"/>
      <c r="E12" s="477"/>
      <c r="F12" s="477"/>
      <c r="G12" s="478"/>
    </row>
    <row r="13" spans="1:13" ht="60.75" customHeight="1" x14ac:dyDescent="0.2">
      <c r="A13" s="270" t="s">
        <v>772</v>
      </c>
      <c r="B13" s="477"/>
      <c r="C13" s="477"/>
      <c r="D13" s="477"/>
      <c r="E13" s="477"/>
      <c r="F13" s="477"/>
      <c r="G13" s="478"/>
    </row>
    <row r="14" spans="1:13" ht="60.75" customHeight="1" x14ac:dyDescent="0.2">
      <c r="A14" s="270" t="s">
        <v>773</v>
      </c>
      <c r="B14" s="477"/>
      <c r="C14" s="477"/>
      <c r="D14" s="477"/>
      <c r="E14" s="477"/>
      <c r="F14" s="477"/>
      <c r="G14" s="478"/>
    </row>
    <row r="15" spans="1:13" ht="60.75" customHeight="1" thickBot="1" x14ac:dyDescent="0.25">
      <c r="A15" s="271" t="s">
        <v>774</v>
      </c>
      <c r="B15" s="479"/>
      <c r="C15" s="479"/>
      <c r="D15" s="479"/>
      <c r="E15" s="479"/>
      <c r="F15" s="479"/>
      <c r="G15" s="480"/>
    </row>
  </sheetData>
  <mergeCells count="2">
    <mergeCell ref="A1:G1"/>
    <mergeCell ref="A2:G2"/>
  </mergeCells>
  <printOptions horizontalCentered="1"/>
  <pageMargins left="0.45" right="0.45" top="0.5" bottom="0.5" header="0.3" footer="0.3"/>
  <pageSetup scale="6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
  <sheetViews>
    <sheetView showGridLines="0" zoomScaleNormal="100" workbookViewId="0">
      <selection activeCell="A2" sqref="A2:J3"/>
    </sheetView>
  </sheetViews>
  <sheetFormatPr defaultRowHeight="15" x14ac:dyDescent="0.25"/>
  <sheetData>
    <row r="1" spans="1:10" ht="21.75" thickBot="1" x14ac:dyDescent="0.4">
      <c r="A1" s="635" t="s">
        <v>753</v>
      </c>
      <c r="B1" s="635"/>
      <c r="C1" s="635"/>
      <c r="D1" s="635"/>
      <c r="E1" s="635"/>
      <c r="F1" s="635"/>
      <c r="G1" s="635"/>
      <c r="H1" s="635"/>
      <c r="I1" s="635"/>
      <c r="J1" s="635"/>
    </row>
    <row r="2" spans="1:10" ht="40.5" customHeight="1" x14ac:dyDescent="0.25">
      <c r="A2" s="699" t="s">
        <v>816</v>
      </c>
      <c r="B2" s="700"/>
      <c r="C2" s="700"/>
      <c r="D2" s="700"/>
      <c r="E2" s="700"/>
      <c r="F2" s="700"/>
      <c r="G2" s="700"/>
      <c r="H2" s="700"/>
      <c r="I2" s="700"/>
      <c r="J2" s="701"/>
    </row>
    <row r="3" spans="1:10" ht="27" customHeight="1" thickBot="1" x14ac:dyDescent="0.3">
      <c r="A3" s="702"/>
      <c r="B3" s="703"/>
      <c r="C3" s="703"/>
      <c r="D3" s="703"/>
      <c r="E3" s="703"/>
      <c r="F3" s="703"/>
      <c r="G3" s="703"/>
      <c r="H3" s="703"/>
      <c r="I3" s="703"/>
      <c r="J3" s="704"/>
    </row>
  </sheetData>
  <mergeCells count="2">
    <mergeCell ref="A1:J1"/>
    <mergeCell ref="A2:J3"/>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I138"/>
  <sheetViews>
    <sheetView showGridLines="0" zoomScaleNormal="100" workbookViewId="0">
      <selection activeCell="A5" sqref="A5:F5"/>
    </sheetView>
  </sheetViews>
  <sheetFormatPr defaultColWidth="9.140625" defaultRowHeight="15" x14ac:dyDescent="0.25"/>
  <cols>
    <col min="1" max="1" width="2.85546875" style="155" customWidth="1"/>
    <col min="2" max="2" width="46.140625" style="154" customWidth="1"/>
    <col min="3" max="3" width="3.28515625" style="154" customWidth="1"/>
    <col min="4" max="4" width="26.140625" style="154" bestFit="1" customWidth="1"/>
    <col min="5" max="5" width="3.28515625" style="154" customWidth="1"/>
    <col min="6" max="6" width="19.5703125" style="154" bestFit="1" customWidth="1"/>
    <col min="7" max="16384" width="9.140625" style="154"/>
  </cols>
  <sheetData>
    <row r="1" spans="1:9" ht="21" x14ac:dyDescent="0.35">
      <c r="A1" s="635" t="s">
        <v>30</v>
      </c>
      <c r="B1" s="635"/>
      <c r="C1" s="635"/>
      <c r="D1" s="635"/>
      <c r="E1" s="635"/>
      <c r="F1" s="635"/>
      <c r="G1" s="157"/>
      <c r="H1" s="157"/>
      <c r="I1" s="157"/>
    </row>
    <row r="2" spans="1:9" ht="7.5" customHeight="1" x14ac:dyDescent="0.25">
      <c r="A2" s="205"/>
      <c r="B2" s="221"/>
      <c r="C2" s="221"/>
      <c r="D2" s="221"/>
      <c r="E2" s="221"/>
      <c r="F2" s="221"/>
    </row>
    <row r="3" spans="1:9" x14ac:dyDescent="0.25">
      <c r="A3" s="706" t="s">
        <v>756</v>
      </c>
      <c r="B3" s="706"/>
      <c r="C3" s="705" t="s">
        <v>546</v>
      </c>
      <c r="D3" s="705"/>
      <c r="E3" s="705"/>
      <c r="F3" s="705"/>
    </row>
    <row r="4" spans="1:9" ht="15.75" thickBot="1" x14ac:dyDescent="0.3">
      <c r="A4" s="205"/>
      <c r="B4" s="221"/>
      <c r="C4" s="221"/>
      <c r="D4" s="221"/>
      <c r="E4" s="221"/>
      <c r="F4" s="221"/>
    </row>
    <row r="5" spans="1:9" ht="96" customHeight="1" thickBot="1" x14ac:dyDescent="0.25">
      <c r="A5" s="613" t="s">
        <v>809</v>
      </c>
      <c r="B5" s="619"/>
      <c r="C5" s="619"/>
      <c r="D5" s="619"/>
      <c r="E5" s="619"/>
      <c r="F5" s="620"/>
    </row>
    <row r="6" spans="1:9" s="173" customFormat="1" x14ac:dyDescent="0.25">
      <c r="A6" s="243"/>
      <c r="B6" s="243"/>
      <c r="C6" s="243"/>
      <c r="D6" s="243"/>
      <c r="E6" s="243"/>
      <c r="F6" s="243"/>
    </row>
    <row r="7" spans="1:9" x14ac:dyDescent="0.25">
      <c r="A7" s="205"/>
      <c r="B7" s="221"/>
      <c r="C7" s="221"/>
      <c r="D7" s="244" t="s">
        <v>516</v>
      </c>
      <c r="E7" s="245"/>
      <c r="F7" s="244" t="s">
        <v>517</v>
      </c>
    </row>
    <row r="8" spans="1:9" x14ac:dyDescent="0.25">
      <c r="A8" s="246" t="s">
        <v>511</v>
      </c>
      <c r="B8" s="247"/>
      <c r="C8" s="247"/>
      <c r="D8" s="246"/>
      <c r="E8" s="246"/>
      <c r="F8" s="246"/>
    </row>
    <row r="9" spans="1:9" x14ac:dyDescent="0.25">
      <c r="A9" s="205"/>
      <c r="B9" s="248"/>
      <c r="C9" s="221"/>
      <c r="D9" s="248"/>
      <c r="E9" s="221"/>
      <c r="F9" s="248"/>
    </row>
    <row r="10" spans="1:9" x14ac:dyDescent="0.25">
      <c r="A10" s="205"/>
      <c r="B10" s="248"/>
      <c r="C10" s="221"/>
      <c r="D10" s="248"/>
      <c r="E10" s="221"/>
      <c r="F10" s="248"/>
    </row>
    <row r="11" spans="1:9" x14ac:dyDescent="0.25">
      <c r="A11" s="205"/>
      <c r="B11" s="248"/>
      <c r="C11" s="221"/>
      <c r="D11" s="248"/>
      <c r="E11" s="221"/>
      <c r="F11" s="248"/>
    </row>
    <row r="12" spans="1:9" x14ac:dyDescent="0.25">
      <c r="A12" s="205"/>
      <c r="B12" s="248"/>
      <c r="C12" s="221"/>
      <c r="D12" s="248"/>
      <c r="E12" s="221"/>
      <c r="F12" s="248"/>
    </row>
    <row r="13" spans="1:9" x14ac:dyDescent="0.25">
      <c r="A13" s="205"/>
      <c r="B13" s="248"/>
      <c r="C13" s="221"/>
      <c r="D13" s="248"/>
      <c r="E13" s="221"/>
      <c r="F13" s="248"/>
    </row>
    <row r="14" spans="1:9" x14ac:dyDescent="0.25">
      <c r="A14" s="205"/>
      <c r="B14" s="248"/>
      <c r="C14" s="221"/>
      <c r="D14" s="248"/>
      <c r="E14" s="221"/>
      <c r="F14" s="248"/>
    </row>
    <row r="15" spans="1:9" x14ac:dyDescent="0.25">
      <c r="A15" s="205"/>
      <c r="B15" s="248"/>
      <c r="C15" s="221"/>
      <c r="D15" s="248"/>
      <c r="E15" s="221"/>
      <c r="F15" s="248"/>
    </row>
    <row r="16" spans="1:9" x14ac:dyDescent="0.25">
      <c r="A16" s="205"/>
      <c r="B16" s="248"/>
      <c r="C16" s="221"/>
      <c r="D16" s="248"/>
      <c r="E16" s="221"/>
      <c r="F16" s="248"/>
    </row>
    <row r="17" spans="1:6" x14ac:dyDescent="0.25">
      <c r="A17" s="205"/>
      <c r="B17" s="248"/>
      <c r="C17" s="221"/>
      <c r="D17" s="248"/>
      <c r="E17" s="221"/>
      <c r="F17" s="248"/>
    </row>
    <row r="18" spans="1:6" x14ac:dyDescent="0.25">
      <c r="A18" s="205"/>
      <c r="B18" s="248"/>
      <c r="C18" s="221"/>
      <c r="D18" s="248"/>
      <c r="E18" s="221"/>
      <c r="F18" s="248"/>
    </row>
    <row r="19" spans="1:6" x14ac:dyDescent="0.25">
      <c r="A19" s="205"/>
      <c r="B19" s="248"/>
      <c r="C19" s="221"/>
      <c r="D19" s="248"/>
      <c r="E19" s="221"/>
      <c r="F19" s="248"/>
    </row>
    <row r="20" spans="1:6" x14ac:dyDescent="0.25">
      <c r="A20" s="205"/>
      <c r="B20" s="248"/>
      <c r="C20" s="221"/>
      <c r="D20" s="248"/>
      <c r="E20" s="221"/>
      <c r="F20" s="248"/>
    </row>
    <row r="21" spans="1:6" x14ac:dyDescent="0.25">
      <c r="A21" s="246" t="s">
        <v>512</v>
      </c>
      <c r="B21" s="247"/>
      <c r="C21" s="247"/>
      <c r="D21" s="247"/>
      <c r="E21" s="247"/>
      <c r="F21" s="247"/>
    </row>
    <row r="22" spans="1:6" x14ac:dyDescent="0.25">
      <c r="A22" s="205"/>
      <c r="B22" s="248"/>
      <c r="C22" s="221"/>
      <c r="D22" s="248"/>
      <c r="E22" s="221"/>
      <c r="F22" s="248"/>
    </row>
    <row r="23" spans="1:6" x14ac:dyDescent="0.25">
      <c r="A23" s="205"/>
      <c r="B23" s="248"/>
      <c r="C23" s="221"/>
      <c r="D23" s="248"/>
      <c r="E23" s="221"/>
      <c r="F23" s="248"/>
    </row>
    <row r="24" spans="1:6" x14ac:dyDescent="0.25">
      <c r="A24" s="205"/>
      <c r="B24" s="248"/>
      <c r="C24" s="221"/>
      <c r="D24" s="248"/>
      <c r="E24" s="221"/>
      <c r="F24" s="248"/>
    </row>
    <row r="25" spans="1:6" x14ac:dyDescent="0.25">
      <c r="A25" s="205"/>
      <c r="B25" s="248"/>
      <c r="C25" s="221"/>
      <c r="D25" s="248"/>
      <c r="E25" s="221"/>
      <c r="F25" s="248"/>
    </row>
    <row r="26" spans="1:6" x14ac:dyDescent="0.25">
      <c r="A26" s="205"/>
      <c r="B26" s="248"/>
      <c r="C26" s="221"/>
      <c r="D26" s="248"/>
      <c r="E26" s="221"/>
      <c r="F26" s="248"/>
    </row>
    <row r="27" spans="1:6" x14ac:dyDescent="0.25">
      <c r="A27" s="205"/>
      <c r="B27" s="248"/>
      <c r="C27" s="221"/>
      <c r="D27" s="248"/>
      <c r="E27" s="221"/>
      <c r="F27" s="248"/>
    </row>
    <row r="28" spans="1:6" x14ac:dyDescent="0.25">
      <c r="A28" s="205"/>
      <c r="B28" s="248"/>
      <c r="C28" s="221"/>
      <c r="D28" s="248"/>
      <c r="E28" s="221"/>
      <c r="F28" s="248"/>
    </row>
    <row r="29" spans="1:6" x14ac:dyDescent="0.25">
      <c r="A29" s="205"/>
      <c r="B29" s="248"/>
      <c r="C29" s="221"/>
      <c r="D29" s="248"/>
      <c r="E29" s="221"/>
      <c r="F29" s="248"/>
    </row>
    <row r="30" spans="1:6" x14ac:dyDescent="0.25">
      <c r="A30" s="205"/>
      <c r="B30" s="248"/>
      <c r="C30" s="221"/>
      <c r="D30" s="248"/>
      <c r="E30" s="221"/>
      <c r="F30" s="248"/>
    </row>
    <row r="31" spans="1:6" x14ac:dyDescent="0.25">
      <c r="A31" s="246" t="s">
        <v>513</v>
      </c>
      <c r="B31" s="247"/>
      <c r="C31" s="247"/>
      <c r="D31" s="247"/>
      <c r="E31" s="247"/>
      <c r="F31" s="247"/>
    </row>
    <row r="32" spans="1:6" x14ac:dyDescent="0.25">
      <c r="A32" s="205"/>
      <c r="B32" s="248"/>
      <c r="C32" s="221"/>
      <c r="D32" s="248"/>
      <c r="E32" s="221"/>
      <c r="F32" s="248"/>
    </row>
    <row r="33" spans="1:6" x14ac:dyDescent="0.25">
      <c r="A33" s="205"/>
      <c r="B33" s="248"/>
      <c r="C33" s="221"/>
      <c r="D33" s="248"/>
      <c r="E33" s="221"/>
      <c r="F33" s="248"/>
    </row>
    <row r="34" spans="1:6" x14ac:dyDescent="0.25">
      <c r="A34" s="205"/>
      <c r="B34" s="248"/>
      <c r="C34" s="221"/>
      <c r="D34" s="248"/>
      <c r="E34" s="221"/>
      <c r="F34" s="248"/>
    </row>
    <row r="35" spans="1:6" x14ac:dyDescent="0.25">
      <c r="A35" s="205"/>
      <c r="B35" s="248"/>
      <c r="C35" s="221"/>
      <c r="D35" s="248"/>
      <c r="E35" s="221"/>
      <c r="F35" s="248"/>
    </row>
    <row r="36" spans="1:6" x14ac:dyDescent="0.25">
      <c r="A36" s="205"/>
      <c r="B36" s="248"/>
      <c r="C36" s="221"/>
      <c r="D36" s="248"/>
      <c r="E36" s="221"/>
      <c r="F36" s="248"/>
    </row>
    <row r="37" spans="1:6" x14ac:dyDescent="0.25">
      <c r="A37" s="205"/>
      <c r="B37" s="248"/>
      <c r="C37" s="221"/>
      <c r="D37" s="248"/>
      <c r="E37" s="221"/>
      <c r="F37" s="248"/>
    </row>
    <row r="38" spans="1:6" x14ac:dyDescent="0.25">
      <c r="A38" s="246" t="s">
        <v>514</v>
      </c>
      <c r="B38" s="247"/>
      <c r="C38" s="247"/>
      <c r="D38" s="247"/>
      <c r="E38" s="247"/>
      <c r="F38" s="247"/>
    </row>
    <row r="39" spans="1:6" x14ac:dyDescent="0.25">
      <c r="A39" s="205"/>
      <c r="B39" s="248"/>
      <c r="C39" s="221"/>
      <c r="D39" s="248"/>
      <c r="E39" s="221"/>
      <c r="F39" s="248"/>
    </row>
    <row r="40" spans="1:6" x14ac:dyDescent="0.25">
      <c r="A40" s="205"/>
      <c r="B40" s="248"/>
      <c r="C40" s="221"/>
      <c r="D40" s="248"/>
      <c r="E40" s="221"/>
      <c r="F40" s="248"/>
    </row>
    <row r="41" spans="1:6" x14ac:dyDescent="0.25">
      <c r="A41" s="205"/>
      <c r="B41" s="248"/>
      <c r="C41" s="221"/>
      <c r="D41" s="248"/>
      <c r="E41" s="221"/>
      <c r="F41" s="248"/>
    </row>
    <row r="42" spans="1:6" x14ac:dyDescent="0.25">
      <c r="A42" s="205"/>
      <c r="B42" s="248"/>
      <c r="C42" s="221"/>
      <c r="D42" s="248"/>
      <c r="E42" s="221"/>
      <c r="F42" s="248"/>
    </row>
    <row r="43" spans="1:6" x14ac:dyDescent="0.25">
      <c r="A43" s="205"/>
      <c r="B43" s="248"/>
      <c r="C43" s="221"/>
      <c r="D43" s="248"/>
      <c r="E43" s="221"/>
      <c r="F43" s="248"/>
    </row>
    <row r="44" spans="1:6" x14ac:dyDescent="0.25">
      <c r="A44" s="205"/>
      <c r="B44" s="248"/>
      <c r="C44" s="221"/>
      <c r="D44" s="248"/>
      <c r="E44" s="221"/>
      <c r="F44" s="248"/>
    </row>
    <row r="45" spans="1:6" x14ac:dyDescent="0.25">
      <c r="A45" s="246" t="s">
        <v>515</v>
      </c>
      <c r="B45" s="247"/>
      <c r="C45" s="247"/>
      <c r="D45" s="247"/>
      <c r="E45" s="247"/>
      <c r="F45" s="247"/>
    </row>
    <row r="46" spans="1:6" x14ac:dyDescent="0.25">
      <c r="A46" s="205"/>
      <c r="B46" s="248"/>
      <c r="C46" s="221"/>
      <c r="D46" s="248"/>
      <c r="E46" s="221"/>
      <c r="F46" s="248"/>
    </row>
    <row r="47" spans="1:6" x14ac:dyDescent="0.25">
      <c r="A47" s="205"/>
      <c r="B47" s="248"/>
      <c r="C47" s="221"/>
      <c r="D47" s="248"/>
      <c r="E47" s="221"/>
      <c r="F47" s="248"/>
    </row>
    <row r="48" spans="1:6" x14ac:dyDescent="0.25">
      <c r="A48" s="205"/>
      <c r="B48" s="248"/>
      <c r="C48" s="221"/>
      <c r="D48" s="248"/>
      <c r="E48" s="221"/>
      <c r="F48" s="248"/>
    </row>
    <row r="49" spans="1:6" x14ac:dyDescent="0.25">
      <c r="A49" s="205"/>
      <c r="B49" s="248"/>
      <c r="C49" s="221"/>
      <c r="D49" s="248"/>
      <c r="E49" s="221"/>
      <c r="F49" s="248"/>
    </row>
    <row r="50" spans="1:6" x14ac:dyDescent="0.25">
      <c r="A50" s="205"/>
      <c r="B50" s="248"/>
      <c r="C50" s="221"/>
      <c r="D50" s="248"/>
      <c r="E50" s="221"/>
      <c r="F50" s="248"/>
    </row>
    <row r="51" spans="1:6" x14ac:dyDescent="0.25">
      <c r="A51" s="205"/>
      <c r="B51" s="248"/>
      <c r="C51" s="221"/>
      <c r="D51" s="248"/>
      <c r="E51" s="221"/>
      <c r="F51" s="248"/>
    </row>
    <row r="52" spans="1:6" x14ac:dyDescent="0.25">
      <c r="A52" s="246" t="s">
        <v>523</v>
      </c>
      <c r="B52" s="247"/>
      <c r="C52" s="247"/>
      <c r="D52" s="247"/>
      <c r="E52" s="247"/>
      <c r="F52" s="247"/>
    </row>
    <row r="53" spans="1:6" x14ac:dyDescent="0.25">
      <c r="A53" s="205"/>
      <c r="B53" s="248"/>
      <c r="C53" s="221"/>
      <c r="D53" s="248"/>
      <c r="E53" s="221"/>
      <c r="F53" s="248"/>
    </row>
    <row r="54" spans="1:6" x14ac:dyDescent="0.25">
      <c r="A54" s="205"/>
      <c r="B54" s="248"/>
      <c r="C54" s="221"/>
      <c r="D54" s="248"/>
      <c r="E54" s="221"/>
      <c r="F54" s="248"/>
    </row>
    <row r="55" spans="1:6" x14ac:dyDescent="0.25">
      <c r="A55" s="205"/>
      <c r="B55" s="248"/>
      <c r="C55" s="221"/>
      <c r="D55" s="248"/>
      <c r="E55" s="221"/>
      <c r="F55" s="248"/>
    </row>
    <row r="56" spans="1:6" x14ac:dyDescent="0.25">
      <c r="A56" s="205"/>
      <c r="B56" s="248"/>
      <c r="C56" s="221"/>
      <c r="D56" s="248"/>
      <c r="E56" s="221"/>
      <c r="F56" s="248"/>
    </row>
    <row r="57" spans="1:6" x14ac:dyDescent="0.25">
      <c r="A57" s="205"/>
      <c r="B57" s="248"/>
      <c r="C57" s="221"/>
      <c r="D57" s="248"/>
      <c r="E57" s="221"/>
      <c r="F57" s="248"/>
    </row>
    <row r="58" spans="1:6" x14ac:dyDescent="0.25">
      <c r="A58" s="205"/>
      <c r="B58" s="248"/>
      <c r="C58" s="221"/>
      <c r="D58" s="248"/>
      <c r="E58" s="221"/>
      <c r="F58" s="248"/>
    </row>
    <row r="59" spans="1:6" x14ac:dyDescent="0.25">
      <c r="A59" s="205"/>
      <c r="B59" s="248"/>
      <c r="C59" s="221"/>
      <c r="D59" s="248"/>
      <c r="E59" s="221"/>
      <c r="F59" s="248"/>
    </row>
    <row r="60" spans="1:6" x14ac:dyDescent="0.25">
      <c r="A60" s="205"/>
      <c r="B60" s="221"/>
      <c r="C60" s="221"/>
      <c r="D60" s="221"/>
      <c r="E60" s="221"/>
      <c r="F60" s="221"/>
    </row>
    <row r="61" spans="1:6" x14ac:dyDescent="0.25">
      <c r="A61" s="205"/>
      <c r="B61" s="221"/>
      <c r="C61" s="221"/>
      <c r="D61" s="221"/>
      <c r="E61" s="221"/>
      <c r="F61" s="221"/>
    </row>
    <row r="62" spans="1:6" x14ac:dyDescent="0.25">
      <c r="A62" s="205"/>
      <c r="B62" s="221"/>
      <c r="C62" s="221"/>
      <c r="D62" s="221"/>
      <c r="E62" s="221"/>
      <c r="F62" s="221"/>
    </row>
    <row r="63" spans="1:6" x14ac:dyDescent="0.25">
      <c r="A63" s="205"/>
      <c r="B63" s="221"/>
      <c r="C63" s="221"/>
      <c r="D63" s="221"/>
      <c r="E63" s="221"/>
      <c r="F63" s="221"/>
    </row>
    <row r="64" spans="1:6" x14ac:dyDescent="0.25">
      <c r="A64" s="205"/>
      <c r="B64" s="221"/>
      <c r="C64" s="221"/>
      <c r="D64" s="221"/>
      <c r="E64" s="221"/>
      <c r="F64" s="221"/>
    </row>
    <row r="65" spans="1:6" x14ac:dyDescent="0.25">
      <c r="A65" s="205"/>
      <c r="B65" s="221"/>
      <c r="C65" s="221"/>
      <c r="D65" s="221"/>
      <c r="E65" s="221"/>
      <c r="F65" s="221"/>
    </row>
    <row r="66" spans="1:6" x14ac:dyDescent="0.25">
      <c r="A66" s="205"/>
      <c r="B66" s="221"/>
      <c r="C66" s="221"/>
      <c r="D66" s="221"/>
      <c r="E66" s="221"/>
      <c r="F66" s="221"/>
    </row>
    <row r="67" spans="1:6" x14ac:dyDescent="0.25">
      <c r="A67" s="205"/>
      <c r="B67" s="221"/>
      <c r="C67" s="221"/>
      <c r="D67" s="221"/>
      <c r="E67" s="221"/>
      <c r="F67" s="221"/>
    </row>
    <row r="68" spans="1:6" x14ac:dyDescent="0.25">
      <c r="A68" s="205"/>
      <c r="B68" s="221"/>
      <c r="C68" s="221"/>
      <c r="D68" s="221"/>
      <c r="E68" s="221"/>
      <c r="F68" s="221"/>
    </row>
    <row r="69" spans="1:6" x14ac:dyDescent="0.25">
      <c r="A69" s="205"/>
      <c r="B69" s="221"/>
      <c r="C69" s="221"/>
      <c r="D69" s="221"/>
      <c r="E69" s="221"/>
      <c r="F69" s="221"/>
    </row>
    <row r="70" spans="1:6" x14ac:dyDescent="0.25">
      <c r="A70" s="205"/>
      <c r="B70" s="221"/>
      <c r="C70" s="221"/>
      <c r="D70" s="221"/>
      <c r="E70" s="221"/>
      <c r="F70" s="221"/>
    </row>
    <row r="71" spans="1:6" x14ac:dyDescent="0.25">
      <c r="A71" s="205"/>
      <c r="B71" s="221"/>
      <c r="C71" s="221"/>
      <c r="D71" s="221"/>
      <c r="E71" s="221"/>
      <c r="F71" s="221"/>
    </row>
    <row r="72" spans="1:6" x14ac:dyDescent="0.25">
      <c r="A72" s="205"/>
      <c r="B72" s="221"/>
      <c r="C72" s="221"/>
      <c r="D72" s="221"/>
      <c r="E72" s="221"/>
      <c r="F72" s="221"/>
    </row>
    <row r="73" spans="1:6" x14ac:dyDescent="0.25">
      <c r="A73" s="205"/>
      <c r="B73" s="221"/>
      <c r="C73" s="221"/>
      <c r="D73" s="221"/>
      <c r="E73" s="221"/>
      <c r="F73" s="221"/>
    </row>
    <row r="74" spans="1:6" x14ac:dyDescent="0.25">
      <c r="A74" s="205"/>
      <c r="B74" s="221"/>
      <c r="C74" s="221"/>
      <c r="D74" s="221"/>
      <c r="E74" s="221"/>
      <c r="F74" s="221"/>
    </row>
    <row r="75" spans="1:6" x14ac:dyDescent="0.25">
      <c r="A75" s="205"/>
      <c r="B75" s="221"/>
      <c r="C75" s="221"/>
      <c r="D75" s="221"/>
      <c r="E75" s="221"/>
      <c r="F75" s="221"/>
    </row>
    <row r="76" spans="1:6" x14ac:dyDescent="0.25">
      <c r="A76" s="205"/>
      <c r="B76" s="221"/>
      <c r="C76" s="221"/>
      <c r="D76" s="221"/>
      <c r="E76" s="221"/>
      <c r="F76" s="221"/>
    </row>
    <row r="77" spans="1:6" x14ac:dyDescent="0.25">
      <c r="A77" s="205"/>
      <c r="B77" s="221"/>
      <c r="C77" s="221"/>
      <c r="D77" s="221"/>
      <c r="E77" s="221"/>
      <c r="F77" s="221"/>
    </row>
    <row r="78" spans="1:6" x14ac:dyDescent="0.25">
      <c r="A78" s="205"/>
      <c r="B78" s="221"/>
      <c r="C78" s="221"/>
      <c r="D78" s="221"/>
      <c r="E78" s="221"/>
      <c r="F78" s="221"/>
    </row>
    <row r="79" spans="1:6" x14ac:dyDescent="0.25">
      <c r="A79" s="205"/>
      <c r="B79" s="221"/>
      <c r="C79" s="221"/>
      <c r="D79" s="221"/>
      <c r="E79" s="221"/>
      <c r="F79" s="221"/>
    </row>
    <row r="80" spans="1:6" x14ac:dyDescent="0.25">
      <c r="A80" s="205"/>
      <c r="B80" s="221"/>
      <c r="C80" s="221"/>
      <c r="D80" s="221"/>
      <c r="E80" s="221"/>
      <c r="F80" s="221"/>
    </row>
    <row r="81" spans="1:6" x14ac:dyDescent="0.25">
      <c r="A81" s="205"/>
      <c r="B81" s="221"/>
      <c r="C81" s="221"/>
      <c r="D81" s="221"/>
      <c r="E81" s="221"/>
      <c r="F81" s="221"/>
    </row>
    <row r="82" spans="1:6" x14ac:dyDescent="0.25">
      <c r="A82" s="205"/>
      <c r="B82" s="221"/>
      <c r="C82" s="221"/>
      <c r="D82" s="221"/>
      <c r="E82" s="221"/>
      <c r="F82" s="221"/>
    </row>
    <row r="83" spans="1:6" x14ac:dyDescent="0.25">
      <c r="A83" s="205"/>
      <c r="B83" s="221"/>
      <c r="C83" s="221"/>
      <c r="D83" s="221"/>
      <c r="E83" s="221"/>
      <c r="F83" s="221"/>
    </row>
    <row r="84" spans="1:6" x14ac:dyDescent="0.25">
      <c r="A84" s="205"/>
      <c r="B84" s="221"/>
      <c r="C84" s="221"/>
      <c r="D84" s="221"/>
      <c r="E84" s="221"/>
      <c r="F84" s="221"/>
    </row>
    <row r="85" spans="1:6" x14ac:dyDescent="0.25">
      <c r="A85" s="205"/>
      <c r="B85" s="221"/>
      <c r="C85" s="221"/>
      <c r="D85" s="221"/>
      <c r="E85" s="221"/>
      <c r="F85" s="221"/>
    </row>
    <row r="86" spans="1:6" x14ac:dyDescent="0.25">
      <c r="A86" s="205"/>
      <c r="B86" s="221"/>
      <c r="C86" s="221"/>
      <c r="D86" s="221"/>
      <c r="E86" s="221"/>
      <c r="F86" s="221"/>
    </row>
    <row r="87" spans="1:6" x14ac:dyDescent="0.25">
      <c r="A87" s="205"/>
      <c r="B87" s="221"/>
      <c r="C87" s="221"/>
      <c r="D87" s="221"/>
      <c r="E87" s="221"/>
      <c r="F87" s="221"/>
    </row>
    <row r="88" spans="1:6" x14ac:dyDescent="0.25">
      <c r="A88" s="205"/>
      <c r="B88" s="221"/>
      <c r="C88" s="221"/>
      <c r="D88" s="221"/>
      <c r="E88" s="221"/>
      <c r="F88" s="221"/>
    </row>
    <row r="89" spans="1:6" x14ac:dyDescent="0.25">
      <c r="A89" s="205"/>
      <c r="B89" s="221"/>
      <c r="C89" s="221"/>
      <c r="D89" s="221"/>
      <c r="E89" s="221"/>
      <c r="F89" s="221"/>
    </row>
    <row r="90" spans="1:6" x14ac:dyDescent="0.25">
      <c r="A90" s="205"/>
      <c r="B90" s="221"/>
      <c r="C90" s="221"/>
      <c r="D90" s="221"/>
      <c r="E90" s="221"/>
      <c r="F90" s="221"/>
    </row>
    <row r="91" spans="1:6" x14ac:dyDescent="0.25">
      <c r="A91" s="205"/>
      <c r="B91" s="221"/>
      <c r="C91" s="221"/>
      <c r="D91" s="221"/>
      <c r="E91" s="221"/>
      <c r="F91" s="221"/>
    </row>
    <row r="92" spans="1:6" x14ac:dyDescent="0.25">
      <c r="A92" s="205"/>
      <c r="B92" s="221"/>
      <c r="C92" s="221"/>
      <c r="D92" s="221"/>
      <c r="E92" s="221"/>
      <c r="F92" s="221"/>
    </row>
    <row r="93" spans="1:6" x14ac:dyDescent="0.25">
      <c r="A93" s="205"/>
      <c r="B93" s="221"/>
      <c r="C93" s="221"/>
      <c r="D93" s="221"/>
      <c r="E93" s="221"/>
      <c r="F93" s="221"/>
    </row>
    <row r="94" spans="1:6" x14ac:dyDescent="0.25">
      <c r="A94" s="205"/>
      <c r="B94" s="221"/>
      <c r="C94" s="221"/>
      <c r="D94" s="221"/>
      <c r="E94" s="221"/>
      <c r="F94" s="221"/>
    </row>
    <row r="95" spans="1:6" x14ac:dyDescent="0.25">
      <c r="A95" s="205"/>
      <c r="B95" s="221"/>
      <c r="C95" s="221"/>
      <c r="D95" s="221"/>
      <c r="E95" s="221"/>
      <c r="F95" s="221"/>
    </row>
    <row r="96" spans="1:6" x14ac:dyDescent="0.25">
      <c r="A96" s="205"/>
      <c r="B96" s="221"/>
      <c r="C96" s="221"/>
      <c r="D96" s="221"/>
      <c r="E96" s="221"/>
      <c r="F96" s="221"/>
    </row>
    <row r="97" spans="1:6" x14ac:dyDescent="0.25">
      <c r="A97" s="205"/>
      <c r="B97" s="221"/>
      <c r="C97" s="221"/>
      <c r="D97" s="221"/>
      <c r="E97" s="221"/>
      <c r="F97" s="221"/>
    </row>
    <row r="98" spans="1:6" x14ac:dyDescent="0.25">
      <c r="A98" s="205"/>
      <c r="B98" s="221"/>
      <c r="C98" s="221"/>
      <c r="D98" s="221"/>
      <c r="E98" s="221"/>
      <c r="F98" s="221"/>
    </row>
    <row r="99" spans="1:6" x14ac:dyDescent="0.25">
      <c r="A99" s="205"/>
      <c r="B99" s="221"/>
      <c r="C99" s="221"/>
      <c r="D99" s="221"/>
      <c r="E99" s="221"/>
      <c r="F99" s="221"/>
    </row>
    <row r="100" spans="1:6" x14ac:dyDescent="0.25">
      <c r="A100" s="205"/>
      <c r="B100" s="221"/>
      <c r="C100" s="221"/>
      <c r="D100" s="221"/>
      <c r="E100" s="221"/>
      <c r="F100" s="221"/>
    </row>
    <row r="101" spans="1:6" x14ac:dyDescent="0.25">
      <c r="A101" s="205"/>
      <c r="B101" s="221"/>
      <c r="C101" s="221"/>
      <c r="D101" s="221"/>
      <c r="E101" s="221"/>
      <c r="F101" s="221"/>
    </row>
    <row r="102" spans="1:6" x14ac:dyDescent="0.25">
      <c r="A102" s="205"/>
      <c r="B102" s="221"/>
      <c r="C102" s="221"/>
      <c r="D102" s="221"/>
      <c r="E102" s="221"/>
      <c r="F102" s="221"/>
    </row>
    <row r="103" spans="1:6" x14ac:dyDescent="0.25">
      <c r="A103" s="205"/>
      <c r="B103" s="221"/>
      <c r="C103" s="221"/>
      <c r="D103" s="221"/>
      <c r="E103" s="221"/>
      <c r="F103" s="221"/>
    </row>
    <row r="104" spans="1:6" x14ac:dyDescent="0.25">
      <c r="A104" s="205"/>
      <c r="B104" s="221"/>
      <c r="C104" s="221"/>
      <c r="D104" s="221"/>
      <c r="E104" s="221"/>
      <c r="F104" s="221"/>
    </row>
    <row r="105" spans="1:6" x14ac:dyDescent="0.25">
      <c r="A105" s="205"/>
      <c r="B105" s="221"/>
      <c r="C105" s="221"/>
      <c r="D105" s="221"/>
      <c r="E105" s="221"/>
      <c r="F105" s="221"/>
    </row>
    <row r="106" spans="1:6" x14ac:dyDescent="0.25">
      <c r="A106" s="205"/>
      <c r="B106" s="221"/>
      <c r="C106" s="221"/>
      <c r="D106" s="221"/>
      <c r="E106" s="221"/>
      <c r="F106" s="221"/>
    </row>
    <row r="107" spans="1:6" x14ac:dyDescent="0.25">
      <c r="A107" s="205"/>
      <c r="B107" s="221"/>
      <c r="C107" s="221"/>
      <c r="D107" s="221"/>
      <c r="E107" s="221"/>
      <c r="F107" s="221"/>
    </row>
    <row r="108" spans="1:6" x14ac:dyDescent="0.25">
      <c r="A108" s="205"/>
      <c r="B108" s="221"/>
      <c r="C108" s="221"/>
      <c r="D108" s="221"/>
      <c r="E108" s="221"/>
      <c r="F108" s="221"/>
    </row>
    <row r="109" spans="1:6" x14ac:dyDescent="0.25">
      <c r="A109" s="205"/>
      <c r="B109" s="221"/>
      <c r="C109" s="221"/>
      <c r="D109" s="221"/>
      <c r="E109" s="221"/>
      <c r="F109" s="221"/>
    </row>
    <row r="110" spans="1:6" x14ac:dyDescent="0.25">
      <c r="A110" s="205"/>
      <c r="B110" s="221"/>
      <c r="C110" s="221"/>
      <c r="D110" s="221"/>
      <c r="E110" s="221"/>
      <c r="F110" s="221"/>
    </row>
    <row r="111" spans="1:6" x14ac:dyDescent="0.25">
      <c r="A111" s="205"/>
      <c r="B111" s="221"/>
      <c r="C111" s="221"/>
      <c r="D111" s="221"/>
      <c r="E111" s="221"/>
      <c r="F111" s="221"/>
    </row>
    <row r="112" spans="1:6" x14ac:dyDescent="0.25">
      <c r="A112" s="205"/>
      <c r="B112" s="221"/>
      <c r="C112" s="221"/>
      <c r="D112" s="221"/>
      <c r="E112" s="221"/>
      <c r="F112" s="221"/>
    </row>
    <row r="113" spans="1:6" x14ac:dyDescent="0.25">
      <c r="A113" s="205"/>
      <c r="B113" s="221"/>
      <c r="C113" s="221"/>
      <c r="D113" s="221"/>
      <c r="E113" s="221"/>
      <c r="F113" s="221"/>
    </row>
    <row r="114" spans="1:6" x14ac:dyDescent="0.25">
      <c r="A114" s="205"/>
      <c r="B114" s="221"/>
      <c r="C114" s="221"/>
      <c r="D114" s="221"/>
      <c r="E114" s="221"/>
      <c r="F114" s="221"/>
    </row>
    <row r="115" spans="1:6" x14ac:dyDescent="0.25">
      <c r="A115" s="205"/>
      <c r="B115" s="221"/>
      <c r="C115" s="221"/>
      <c r="D115" s="221"/>
      <c r="E115" s="221"/>
      <c r="F115" s="221"/>
    </row>
    <row r="116" spans="1:6" x14ac:dyDescent="0.25">
      <c r="A116" s="205"/>
      <c r="B116" s="221"/>
      <c r="C116" s="221"/>
      <c r="D116" s="221"/>
      <c r="E116" s="221"/>
      <c r="F116" s="221"/>
    </row>
    <row r="117" spans="1:6" x14ac:dyDescent="0.25">
      <c r="A117" s="205"/>
      <c r="B117" s="221"/>
      <c r="C117" s="221"/>
      <c r="D117" s="221"/>
      <c r="E117" s="221"/>
      <c r="F117" s="221"/>
    </row>
    <row r="118" spans="1:6" x14ac:dyDescent="0.25">
      <c r="A118" s="205"/>
      <c r="B118" s="221"/>
      <c r="C118" s="221"/>
      <c r="D118" s="221"/>
      <c r="E118" s="221"/>
      <c r="F118" s="221"/>
    </row>
    <row r="119" spans="1:6" x14ac:dyDescent="0.25">
      <c r="A119" s="205"/>
      <c r="B119" s="221"/>
      <c r="C119" s="221"/>
      <c r="D119" s="221"/>
      <c r="E119" s="221"/>
      <c r="F119" s="221"/>
    </row>
    <row r="120" spans="1:6" x14ac:dyDescent="0.25">
      <c r="A120" s="205"/>
      <c r="B120" s="221"/>
      <c r="C120" s="221"/>
      <c r="D120" s="221"/>
      <c r="E120" s="221"/>
      <c r="F120" s="221"/>
    </row>
    <row r="121" spans="1:6" x14ac:dyDescent="0.25">
      <c r="A121" s="205"/>
      <c r="B121" s="221"/>
      <c r="C121" s="221"/>
      <c r="D121" s="221"/>
      <c r="E121" s="221"/>
      <c r="F121" s="221"/>
    </row>
    <row r="122" spans="1:6" x14ac:dyDescent="0.25">
      <c r="A122" s="205"/>
      <c r="B122" s="221"/>
      <c r="C122" s="221"/>
      <c r="D122" s="221"/>
      <c r="E122" s="221"/>
      <c r="F122" s="221"/>
    </row>
    <row r="123" spans="1:6" x14ac:dyDescent="0.25">
      <c r="A123" s="205"/>
      <c r="B123" s="221"/>
      <c r="C123" s="221"/>
      <c r="D123" s="221"/>
      <c r="E123" s="221"/>
      <c r="F123" s="221"/>
    </row>
    <row r="124" spans="1:6" x14ac:dyDescent="0.25">
      <c r="A124" s="205"/>
      <c r="B124" s="221"/>
      <c r="C124" s="221"/>
      <c r="D124" s="221"/>
      <c r="E124" s="221"/>
      <c r="F124" s="221"/>
    </row>
    <row r="125" spans="1:6" x14ac:dyDescent="0.25">
      <c r="A125" s="205"/>
      <c r="B125" s="221"/>
      <c r="C125" s="221"/>
      <c r="D125" s="221"/>
      <c r="E125" s="221"/>
      <c r="F125" s="221"/>
    </row>
    <row r="126" spans="1:6" x14ac:dyDescent="0.25">
      <c r="A126" s="205"/>
      <c r="B126" s="221"/>
      <c r="C126" s="221"/>
      <c r="D126" s="221"/>
      <c r="E126" s="221"/>
      <c r="F126" s="221"/>
    </row>
    <row r="127" spans="1:6" x14ac:dyDescent="0.25">
      <c r="A127" s="205"/>
      <c r="B127" s="221"/>
      <c r="C127" s="221"/>
      <c r="D127" s="221"/>
      <c r="E127" s="221"/>
      <c r="F127" s="221"/>
    </row>
    <row r="128" spans="1:6" x14ac:dyDescent="0.25">
      <c r="A128" s="205"/>
      <c r="B128" s="221"/>
      <c r="C128" s="221"/>
      <c r="D128" s="221"/>
      <c r="E128" s="221"/>
      <c r="F128" s="221"/>
    </row>
    <row r="129" spans="1:6" x14ac:dyDescent="0.25">
      <c r="A129" s="205"/>
      <c r="B129" s="221"/>
      <c r="C129" s="221"/>
      <c r="D129" s="221"/>
      <c r="E129" s="221"/>
      <c r="F129" s="221"/>
    </row>
    <row r="130" spans="1:6" x14ac:dyDescent="0.25">
      <c r="A130" s="205"/>
      <c r="B130" s="221"/>
      <c r="C130" s="221"/>
      <c r="D130" s="221"/>
      <c r="E130" s="221"/>
      <c r="F130" s="221"/>
    </row>
    <row r="131" spans="1:6" x14ac:dyDescent="0.25">
      <c r="A131" s="205"/>
      <c r="B131" s="221"/>
      <c r="C131" s="221"/>
      <c r="D131" s="221"/>
      <c r="E131" s="221"/>
      <c r="F131" s="221"/>
    </row>
    <row r="132" spans="1:6" x14ac:dyDescent="0.25">
      <c r="A132" s="205"/>
      <c r="B132" s="221"/>
      <c r="C132" s="221"/>
      <c r="D132" s="221"/>
      <c r="E132" s="221"/>
      <c r="F132" s="221"/>
    </row>
    <row r="133" spans="1:6" x14ac:dyDescent="0.25">
      <c r="A133" s="205"/>
      <c r="B133" s="221"/>
      <c r="C133" s="221"/>
      <c r="D133" s="221"/>
      <c r="E133" s="221"/>
      <c r="F133" s="221"/>
    </row>
    <row r="134" spans="1:6" x14ac:dyDescent="0.25">
      <c r="A134" s="205"/>
      <c r="B134" s="221"/>
      <c r="C134" s="221"/>
      <c r="D134" s="221"/>
      <c r="E134" s="221"/>
      <c r="F134" s="221"/>
    </row>
    <row r="135" spans="1:6" x14ac:dyDescent="0.25">
      <c r="A135" s="205"/>
      <c r="B135" s="221"/>
      <c r="C135" s="221"/>
      <c r="D135" s="221"/>
      <c r="E135" s="221"/>
      <c r="F135" s="221"/>
    </row>
    <row r="136" spans="1:6" x14ac:dyDescent="0.25">
      <c r="A136" s="205"/>
      <c r="B136" s="221"/>
      <c r="C136" s="221"/>
      <c r="D136" s="221"/>
      <c r="E136" s="221"/>
      <c r="F136" s="221"/>
    </row>
    <row r="137" spans="1:6" x14ac:dyDescent="0.25">
      <c r="A137" s="205"/>
      <c r="B137" s="221"/>
      <c r="C137" s="221"/>
      <c r="D137" s="221"/>
      <c r="E137" s="221"/>
      <c r="F137" s="221"/>
    </row>
    <row r="138" spans="1:6" x14ac:dyDescent="0.25">
      <c r="A138" s="205"/>
      <c r="B138" s="221"/>
      <c r="C138" s="221"/>
      <c r="D138" s="221"/>
      <c r="E138" s="221"/>
      <c r="F138" s="221"/>
    </row>
  </sheetData>
  <mergeCells count="4">
    <mergeCell ref="A1:F1"/>
    <mergeCell ref="A5:F5"/>
    <mergeCell ref="C3:F3"/>
    <mergeCell ref="A3:B3"/>
  </mergeCells>
  <pageMargins left="0.7" right="0.7" top="0.75" bottom="0.75" header="0.3" footer="0.3"/>
  <pageSetup scale="78"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33"/>
  <sheetViews>
    <sheetView showGridLines="0" zoomScaleNormal="100" workbookViewId="0">
      <selection activeCell="A2" sqref="A2:F2"/>
    </sheetView>
  </sheetViews>
  <sheetFormatPr defaultRowHeight="15" x14ac:dyDescent="0.25"/>
  <cols>
    <col min="1" max="1" width="8.140625" customWidth="1"/>
    <col min="2" max="2" width="4.85546875" customWidth="1"/>
    <col min="3" max="3" width="22" customWidth="1"/>
    <col min="4" max="4" width="18.42578125" customWidth="1"/>
    <col min="5" max="5" width="13.140625" customWidth="1"/>
    <col min="6" max="6" width="22.5703125" customWidth="1"/>
  </cols>
  <sheetData>
    <row r="1" spans="1:6" ht="21.75" thickBot="1" x14ac:dyDescent="0.3">
      <c r="A1" s="716" t="s">
        <v>740</v>
      </c>
      <c r="B1" s="716"/>
      <c r="C1" s="716"/>
      <c r="D1" s="716"/>
      <c r="E1" s="716"/>
      <c r="F1" s="716"/>
    </row>
    <row r="2" spans="1:6" s="214" customFormat="1" ht="52.5" customHeight="1" thickBot="1" x14ac:dyDescent="0.3">
      <c r="A2" s="708" t="s">
        <v>817</v>
      </c>
      <c r="B2" s="709"/>
      <c r="C2" s="709"/>
      <c r="D2" s="709"/>
      <c r="E2" s="709"/>
      <c r="F2" s="710"/>
    </row>
    <row r="3" spans="1:6" ht="20.25" customHeight="1" x14ac:dyDescent="0.25">
      <c r="A3" s="223" t="s">
        <v>553</v>
      </c>
      <c r="B3" s="707"/>
      <c r="C3" s="707"/>
      <c r="D3" s="707"/>
      <c r="E3" s="707"/>
      <c r="F3" s="707"/>
    </row>
    <row r="4" spans="1:6" ht="21.75" customHeight="1" x14ac:dyDescent="0.25">
      <c r="A4" s="714" t="s">
        <v>741</v>
      </c>
      <c r="B4" s="714"/>
      <c r="C4" s="714"/>
      <c r="D4" s="221"/>
      <c r="E4" s="221"/>
      <c r="F4" s="221"/>
    </row>
    <row r="5" spans="1:6" s="190" customFormat="1" ht="21.75" customHeight="1" x14ac:dyDescent="0.25">
      <c r="A5" s="223"/>
      <c r="B5" s="707"/>
      <c r="C5" s="707"/>
      <c r="D5" s="707"/>
      <c r="E5" s="707"/>
      <c r="F5" s="707"/>
    </row>
    <row r="6" spans="1:6" s="190" customFormat="1" ht="21.75" customHeight="1" x14ac:dyDescent="0.25">
      <c r="A6" s="223"/>
      <c r="B6" s="221"/>
      <c r="C6" s="221"/>
      <c r="D6" s="221"/>
      <c r="E6" s="221"/>
      <c r="F6" s="221"/>
    </row>
    <row r="7" spans="1:6" ht="15.75" x14ac:dyDescent="0.25">
      <c r="A7" s="714" t="s">
        <v>742</v>
      </c>
      <c r="B7" s="714"/>
      <c r="C7" s="714"/>
      <c r="D7" s="221"/>
      <c r="E7" s="221"/>
      <c r="F7" s="221"/>
    </row>
    <row r="8" spans="1:6" s="190" customFormat="1" ht="15.75" x14ac:dyDescent="0.25">
      <c r="A8" s="223"/>
      <c r="B8" s="707"/>
      <c r="C8" s="707"/>
      <c r="D8" s="707"/>
      <c r="E8" s="707"/>
      <c r="F8" s="707"/>
    </row>
    <row r="9" spans="1:6" s="190" customFormat="1" ht="15.75" x14ac:dyDescent="0.25">
      <c r="A9" s="223"/>
      <c r="B9" s="221"/>
      <c r="C9" s="221"/>
      <c r="D9" s="221"/>
      <c r="E9" s="221"/>
      <c r="F9" s="221"/>
    </row>
    <row r="10" spans="1:6" ht="15.75" x14ac:dyDescent="0.25">
      <c r="A10" s="223" t="s">
        <v>743</v>
      </c>
      <c r="B10" s="221"/>
      <c r="C10" s="221"/>
      <c r="D10" s="221"/>
      <c r="E10" s="221"/>
      <c r="F10" s="221"/>
    </row>
    <row r="11" spans="1:6" ht="25.5" customHeight="1" x14ac:dyDescent="0.25">
      <c r="A11" s="221"/>
      <c r="B11" s="273">
        <v>1</v>
      </c>
      <c r="C11" s="729"/>
      <c r="D11" s="729"/>
      <c r="E11" s="729"/>
      <c r="F11" s="729"/>
    </row>
    <row r="12" spans="1:6" ht="25.5" customHeight="1" x14ac:dyDescent="0.25">
      <c r="A12" s="221"/>
      <c r="B12" s="223">
        <v>2</v>
      </c>
      <c r="C12" s="730"/>
      <c r="D12" s="730"/>
      <c r="E12" s="730"/>
      <c r="F12" s="730"/>
    </row>
    <row r="13" spans="1:6" ht="25.5" customHeight="1" x14ac:dyDescent="0.25">
      <c r="A13" s="221"/>
      <c r="B13" s="223">
        <v>3</v>
      </c>
      <c r="C13" s="730"/>
      <c r="D13" s="730"/>
      <c r="E13" s="730"/>
      <c r="F13" s="730"/>
    </row>
    <row r="14" spans="1:6" s="190" customFormat="1" ht="15.75" x14ac:dyDescent="0.25">
      <c r="A14" s="221"/>
      <c r="B14" s="223"/>
      <c r="C14" s="221"/>
      <c r="D14" s="221"/>
      <c r="E14" s="221"/>
      <c r="F14" s="221"/>
    </row>
    <row r="15" spans="1:6" ht="15.75" x14ac:dyDescent="0.25">
      <c r="A15" s="223" t="s">
        <v>744</v>
      </c>
      <c r="B15" s="272"/>
      <c r="C15" s="272"/>
      <c r="D15" s="272"/>
      <c r="E15" s="221"/>
      <c r="F15" s="221"/>
    </row>
    <row r="16" spans="1:6" x14ac:dyDescent="0.25">
      <c r="A16" s="720"/>
      <c r="B16" s="721"/>
      <c r="C16" s="721"/>
      <c r="D16" s="721"/>
      <c r="E16" s="721"/>
      <c r="F16" s="722"/>
    </row>
    <row r="17" spans="1:6" x14ac:dyDescent="0.25">
      <c r="A17" s="723"/>
      <c r="B17" s="724"/>
      <c r="C17" s="724"/>
      <c r="D17" s="724"/>
      <c r="E17" s="724"/>
      <c r="F17" s="725"/>
    </row>
    <row r="18" spans="1:6" s="190" customFormat="1" x14ac:dyDescent="0.25">
      <c r="A18" s="723"/>
      <c r="B18" s="724"/>
      <c r="C18" s="724"/>
      <c r="D18" s="724"/>
      <c r="E18" s="724"/>
      <c r="F18" s="725"/>
    </row>
    <row r="19" spans="1:6" s="190" customFormat="1" x14ac:dyDescent="0.25">
      <c r="A19" s="726"/>
      <c r="B19" s="727"/>
      <c r="C19" s="727"/>
      <c r="D19" s="727"/>
      <c r="E19" s="727"/>
      <c r="F19" s="728"/>
    </row>
    <row r="20" spans="1:6" ht="15.75" x14ac:dyDescent="0.25">
      <c r="A20" s="223"/>
      <c r="B20" s="272"/>
      <c r="C20" s="272"/>
      <c r="D20" s="272"/>
      <c r="E20" s="221"/>
      <c r="F20" s="221"/>
    </row>
    <row r="21" spans="1:6" ht="16.5" thickBot="1" x14ac:dyDescent="0.3">
      <c r="A21" s="274" t="s">
        <v>745</v>
      </c>
      <c r="B21" s="221"/>
      <c r="C21" s="221"/>
      <c r="D21" s="221"/>
      <c r="E21" s="221"/>
      <c r="F21" s="221"/>
    </row>
    <row r="22" spans="1:6" ht="32.25" thickBot="1" x14ac:dyDescent="0.3">
      <c r="A22" s="717" t="s">
        <v>746</v>
      </c>
      <c r="B22" s="718"/>
      <c r="C22" s="719"/>
      <c r="D22" s="275" t="s">
        <v>750</v>
      </c>
      <c r="E22" s="275" t="s">
        <v>747</v>
      </c>
      <c r="F22" s="275" t="s">
        <v>748</v>
      </c>
    </row>
    <row r="23" spans="1:6" ht="40.5" customHeight="1" thickBot="1" x14ac:dyDescent="0.3">
      <c r="A23" s="711"/>
      <c r="B23" s="712"/>
      <c r="C23" s="713"/>
      <c r="D23" s="242"/>
      <c r="E23" s="276"/>
      <c r="F23" s="242"/>
    </row>
    <row r="24" spans="1:6" ht="40.5" customHeight="1" thickBot="1" x14ac:dyDescent="0.3">
      <c r="A24" s="711"/>
      <c r="B24" s="712"/>
      <c r="C24" s="713"/>
      <c r="D24" s="242"/>
      <c r="E24" s="276"/>
      <c r="F24" s="242"/>
    </row>
    <row r="25" spans="1:6" ht="40.5" customHeight="1" thickBot="1" x14ac:dyDescent="0.3">
      <c r="A25" s="711"/>
      <c r="B25" s="712"/>
      <c r="C25" s="713"/>
      <c r="D25" s="242"/>
      <c r="E25" s="276"/>
      <c r="F25" s="242"/>
    </row>
    <row r="26" spans="1:6" ht="40.5" customHeight="1" thickBot="1" x14ac:dyDescent="0.3">
      <c r="A26" s="711"/>
      <c r="B26" s="712"/>
      <c r="C26" s="713"/>
      <c r="D26" s="242"/>
      <c r="E26" s="276"/>
      <c r="F26" s="242"/>
    </row>
    <row r="27" spans="1:6" ht="15.75" x14ac:dyDescent="0.25">
      <c r="A27" s="223"/>
      <c r="B27" s="221"/>
      <c r="C27" s="221"/>
      <c r="D27" s="221"/>
      <c r="E27" s="221"/>
      <c r="F27" s="221"/>
    </row>
    <row r="28" spans="1:6" ht="15.75" x14ac:dyDescent="0.25">
      <c r="A28" s="714" t="s">
        <v>749</v>
      </c>
      <c r="B28" s="714"/>
      <c r="C28" s="714"/>
      <c r="D28" s="715"/>
      <c r="E28" s="715"/>
      <c r="F28" s="715"/>
    </row>
    <row r="29" spans="1:6" x14ac:dyDescent="0.25">
      <c r="A29" s="221"/>
      <c r="B29" s="221"/>
      <c r="C29" s="221"/>
      <c r="D29" s="221"/>
      <c r="E29" s="221"/>
      <c r="F29" s="221"/>
    </row>
    <row r="30" spans="1:6" x14ac:dyDescent="0.25">
      <c r="A30" s="221"/>
      <c r="B30" s="221"/>
      <c r="C30" s="221"/>
      <c r="D30" s="221"/>
      <c r="E30" s="221"/>
      <c r="F30" s="221"/>
    </row>
    <row r="31" spans="1:6" x14ac:dyDescent="0.25">
      <c r="A31" s="221"/>
      <c r="B31" s="221"/>
      <c r="C31" s="221"/>
      <c r="D31" s="221"/>
      <c r="E31" s="221"/>
      <c r="F31" s="221"/>
    </row>
    <row r="32" spans="1:6" x14ac:dyDescent="0.25">
      <c r="A32" s="221"/>
      <c r="B32" s="221"/>
      <c r="C32" s="221"/>
      <c r="D32" s="221"/>
      <c r="E32" s="221"/>
      <c r="F32" s="221"/>
    </row>
    <row r="33" spans="1:6" x14ac:dyDescent="0.25">
      <c r="A33" s="221"/>
      <c r="B33" s="221"/>
      <c r="C33" s="221"/>
      <c r="D33" s="221"/>
      <c r="E33" s="221"/>
      <c r="F33" s="221"/>
    </row>
    <row r="34" spans="1:6" x14ac:dyDescent="0.25">
      <c r="A34" s="221"/>
      <c r="B34" s="221"/>
      <c r="C34" s="221"/>
      <c r="D34" s="221"/>
      <c r="E34" s="221"/>
      <c r="F34" s="221"/>
    </row>
    <row r="35" spans="1:6" x14ac:dyDescent="0.25">
      <c r="A35" s="221"/>
      <c r="B35" s="221"/>
      <c r="C35" s="221"/>
      <c r="D35" s="221"/>
      <c r="E35" s="221"/>
      <c r="F35" s="221"/>
    </row>
    <row r="36" spans="1:6" x14ac:dyDescent="0.25">
      <c r="A36" s="221"/>
      <c r="B36" s="221"/>
      <c r="C36" s="221"/>
      <c r="D36" s="221"/>
      <c r="E36" s="221"/>
      <c r="F36" s="221"/>
    </row>
    <row r="37" spans="1:6" x14ac:dyDescent="0.25">
      <c r="A37" s="221"/>
      <c r="B37" s="221"/>
      <c r="C37" s="221"/>
      <c r="D37" s="221"/>
      <c r="E37" s="221"/>
      <c r="F37" s="221"/>
    </row>
    <row r="38" spans="1:6" x14ac:dyDescent="0.25">
      <c r="A38" s="221"/>
      <c r="B38" s="221"/>
      <c r="C38" s="221"/>
      <c r="D38" s="221"/>
      <c r="E38" s="221"/>
      <c r="F38" s="221"/>
    </row>
    <row r="39" spans="1:6" x14ac:dyDescent="0.25">
      <c r="A39" s="221"/>
      <c r="B39" s="221"/>
      <c r="C39" s="221"/>
      <c r="D39" s="221"/>
      <c r="E39" s="221"/>
      <c r="F39" s="221"/>
    </row>
    <row r="40" spans="1:6" x14ac:dyDescent="0.25">
      <c r="A40" s="221"/>
      <c r="B40" s="221"/>
      <c r="C40" s="221"/>
      <c r="D40" s="221"/>
      <c r="E40" s="221"/>
      <c r="F40" s="221"/>
    </row>
    <row r="41" spans="1:6" x14ac:dyDescent="0.25">
      <c r="A41" s="221"/>
      <c r="B41" s="221"/>
      <c r="C41" s="221"/>
      <c r="D41" s="221"/>
      <c r="E41" s="221"/>
      <c r="F41" s="221"/>
    </row>
    <row r="42" spans="1:6" x14ac:dyDescent="0.25">
      <c r="A42" s="221"/>
      <c r="B42" s="221"/>
      <c r="C42" s="221"/>
      <c r="D42" s="221"/>
      <c r="E42" s="221"/>
      <c r="F42" s="221"/>
    </row>
    <row r="43" spans="1:6" x14ac:dyDescent="0.25">
      <c r="A43" s="221"/>
      <c r="B43" s="221"/>
      <c r="C43" s="221"/>
      <c r="D43" s="221"/>
      <c r="E43" s="221"/>
      <c r="F43" s="221"/>
    </row>
    <row r="44" spans="1:6" x14ac:dyDescent="0.25">
      <c r="A44" s="221"/>
      <c r="B44" s="221"/>
      <c r="C44" s="221"/>
      <c r="D44" s="221"/>
      <c r="E44" s="221"/>
      <c r="F44" s="221"/>
    </row>
    <row r="45" spans="1:6" x14ac:dyDescent="0.25">
      <c r="A45" s="221"/>
      <c r="B45" s="221"/>
      <c r="C45" s="221"/>
      <c r="D45" s="221"/>
      <c r="E45" s="221"/>
      <c r="F45" s="221"/>
    </row>
    <row r="46" spans="1:6" x14ac:dyDescent="0.25">
      <c r="A46" s="221"/>
      <c r="B46" s="221"/>
      <c r="C46" s="221"/>
      <c r="D46" s="221"/>
      <c r="E46" s="221"/>
      <c r="F46" s="221"/>
    </row>
    <row r="47" spans="1:6" x14ac:dyDescent="0.25">
      <c r="A47" s="221"/>
      <c r="B47" s="221"/>
      <c r="C47" s="221"/>
      <c r="D47" s="221"/>
      <c r="E47" s="221"/>
      <c r="F47" s="221"/>
    </row>
    <row r="48" spans="1:6" x14ac:dyDescent="0.25">
      <c r="A48" s="221"/>
      <c r="B48" s="221"/>
      <c r="C48" s="221"/>
      <c r="D48" s="221"/>
      <c r="E48" s="221"/>
      <c r="F48" s="221"/>
    </row>
    <row r="49" spans="1:6" x14ac:dyDescent="0.25">
      <c r="A49" s="221"/>
      <c r="B49" s="221"/>
      <c r="C49" s="221"/>
      <c r="D49" s="221"/>
      <c r="E49" s="221"/>
      <c r="F49" s="221"/>
    </row>
    <row r="50" spans="1:6" x14ac:dyDescent="0.25">
      <c r="A50" s="221"/>
      <c r="B50" s="221"/>
      <c r="C50" s="221"/>
      <c r="D50" s="221"/>
      <c r="E50" s="221"/>
      <c r="F50" s="221"/>
    </row>
    <row r="51" spans="1:6" x14ac:dyDescent="0.25">
      <c r="A51" s="221"/>
      <c r="B51" s="221"/>
      <c r="C51" s="221"/>
      <c r="D51" s="221"/>
      <c r="E51" s="221"/>
      <c r="F51" s="221"/>
    </row>
    <row r="52" spans="1:6" x14ac:dyDescent="0.25">
      <c r="A52" s="221"/>
      <c r="B52" s="221"/>
      <c r="C52" s="221"/>
      <c r="D52" s="221"/>
      <c r="E52" s="221"/>
      <c r="F52" s="221"/>
    </row>
    <row r="53" spans="1:6" x14ac:dyDescent="0.25">
      <c r="A53" s="221"/>
      <c r="B53" s="221"/>
      <c r="C53" s="221"/>
      <c r="D53" s="221"/>
      <c r="E53" s="221"/>
      <c r="F53" s="221"/>
    </row>
    <row r="54" spans="1:6" x14ac:dyDescent="0.25">
      <c r="A54" s="221"/>
      <c r="B54" s="221"/>
      <c r="C54" s="221"/>
      <c r="D54" s="221"/>
      <c r="E54" s="221"/>
      <c r="F54" s="221"/>
    </row>
    <row r="55" spans="1:6" x14ac:dyDescent="0.25">
      <c r="A55" s="221"/>
      <c r="B55" s="221"/>
      <c r="C55" s="221"/>
      <c r="D55" s="221"/>
      <c r="E55" s="221"/>
      <c r="F55" s="221"/>
    </row>
    <row r="56" spans="1:6" x14ac:dyDescent="0.25">
      <c r="A56" s="221"/>
      <c r="B56" s="221"/>
      <c r="C56" s="221"/>
      <c r="D56" s="221"/>
      <c r="E56" s="221"/>
      <c r="F56" s="221"/>
    </row>
    <row r="57" spans="1:6" x14ac:dyDescent="0.25">
      <c r="A57" s="221"/>
      <c r="B57" s="221"/>
      <c r="C57" s="221"/>
      <c r="D57" s="221"/>
      <c r="E57" s="221"/>
      <c r="F57" s="221"/>
    </row>
    <row r="58" spans="1:6" x14ac:dyDescent="0.25">
      <c r="A58" s="221"/>
      <c r="B58" s="221"/>
      <c r="C58" s="221"/>
      <c r="D58" s="221"/>
      <c r="E58" s="221"/>
      <c r="F58" s="221"/>
    </row>
    <row r="59" spans="1:6" x14ac:dyDescent="0.25">
      <c r="A59" s="221"/>
      <c r="B59" s="221"/>
      <c r="C59" s="221"/>
      <c r="D59" s="221"/>
      <c r="E59" s="221"/>
      <c r="F59" s="221"/>
    </row>
    <row r="60" spans="1:6" x14ac:dyDescent="0.25">
      <c r="A60" s="221"/>
      <c r="B60" s="221"/>
      <c r="C60" s="221"/>
      <c r="D60" s="221"/>
      <c r="E60" s="221"/>
      <c r="F60" s="221"/>
    </row>
    <row r="61" spans="1:6" x14ac:dyDescent="0.25">
      <c r="A61" s="221"/>
      <c r="B61" s="221"/>
      <c r="C61" s="221"/>
      <c r="D61" s="221"/>
      <c r="E61" s="221"/>
      <c r="F61" s="221"/>
    </row>
    <row r="62" spans="1:6" x14ac:dyDescent="0.25">
      <c r="A62" s="221"/>
      <c r="B62" s="221"/>
      <c r="C62" s="221"/>
      <c r="D62" s="221"/>
      <c r="E62" s="221"/>
      <c r="F62" s="221"/>
    </row>
    <row r="63" spans="1:6" x14ac:dyDescent="0.25">
      <c r="A63" s="221"/>
      <c r="B63" s="221"/>
      <c r="C63" s="221"/>
      <c r="D63" s="221"/>
      <c r="E63" s="221"/>
      <c r="F63" s="221"/>
    </row>
    <row r="64" spans="1:6" x14ac:dyDescent="0.25">
      <c r="A64" s="221"/>
      <c r="B64" s="221"/>
      <c r="C64" s="221"/>
      <c r="D64" s="221"/>
      <c r="E64" s="221"/>
      <c r="F64" s="221"/>
    </row>
    <row r="65" spans="1:6" x14ac:dyDescent="0.25">
      <c r="A65" s="221"/>
      <c r="B65" s="221"/>
      <c r="C65" s="221"/>
      <c r="D65" s="221"/>
      <c r="E65" s="221"/>
      <c r="F65" s="221"/>
    </row>
    <row r="66" spans="1:6" x14ac:dyDescent="0.25">
      <c r="A66" s="221"/>
      <c r="B66" s="221"/>
      <c r="C66" s="221"/>
      <c r="D66" s="221"/>
      <c r="E66" s="221"/>
      <c r="F66" s="221"/>
    </row>
    <row r="67" spans="1:6" x14ac:dyDescent="0.25">
      <c r="A67" s="221"/>
      <c r="B67" s="221"/>
      <c r="C67" s="221"/>
      <c r="D67" s="221"/>
      <c r="E67" s="221"/>
      <c r="F67" s="221"/>
    </row>
    <row r="68" spans="1:6" x14ac:dyDescent="0.25">
      <c r="A68" s="221"/>
      <c r="B68" s="221"/>
      <c r="C68" s="221"/>
      <c r="D68" s="221"/>
      <c r="E68" s="221"/>
      <c r="F68" s="221"/>
    </row>
    <row r="69" spans="1:6" x14ac:dyDescent="0.25">
      <c r="A69" s="221"/>
      <c r="B69" s="221"/>
      <c r="C69" s="221"/>
      <c r="D69" s="221"/>
      <c r="E69" s="221"/>
      <c r="F69" s="221"/>
    </row>
    <row r="70" spans="1:6" x14ac:dyDescent="0.25">
      <c r="A70" s="221"/>
      <c r="B70" s="221"/>
      <c r="C70" s="221"/>
      <c r="D70" s="221"/>
      <c r="E70" s="221"/>
      <c r="F70" s="221"/>
    </row>
    <row r="71" spans="1:6" x14ac:dyDescent="0.25">
      <c r="A71" s="221"/>
      <c r="B71" s="221"/>
      <c r="C71" s="221"/>
      <c r="D71" s="221"/>
      <c r="E71" s="221"/>
      <c r="F71" s="221"/>
    </row>
    <row r="72" spans="1:6" x14ac:dyDescent="0.25">
      <c r="A72" s="221"/>
      <c r="B72" s="221"/>
      <c r="C72" s="221"/>
      <c r="D72" s="221"/>
      <c r="E72" s="221"/>
      <c r="F72" s="221"/>
    </row>
    <row r="73" spans="1:6" x14ac:dyDescent="0.25">
      <c r="A73" s="221"/>
      <c r="B73" s="221"/>
      <c r="C73" s="221"/>
      <c r="D73" s="221"/>
      <c r="E73" s="221"/>
      <c r="F73" s="221"/>
    </row>
    <row r="74" spans="1:6" x14ac:dyDescent="0.25">
      <c r="A74" s="221"/>
      <c r="B74" s="221"/>
      <c r="C74" s="221"/>
      <c r="D74" s="221"/>
      <c r="E74" s="221"/>
      <c r="F74" s="221"/>
    </row>
    <row r="75" spans="1:6" x14ac:dyDescent="0.25">
      <c r="A75" s="221"/>
      <c r="B75" s="221"/>
      <c r="C75" s="221"/>
      <c r="D75" s="221"/>
      <c r="E75" s="221"/>
      <c r="F75" s="221"/>
    </row>
    <row r="76" spans="1:6" x14ac:dyDescent="0.25">
      <c r="A76" s="221"/>
      <c r="B76" s="221"/>
      <c r="C76" s="221"/>
      <c r="D76" s="221"/>
      <c r="E76" s="221"/>
      <c r="F76" s="221"/>
    </row>
    <row r="77" spans="1:6" x14ac:dyDescent="0.25">
      <c r="A77" s="221"/>
      <c r="B77" s="221"/>
      <c r="C77" s="221"/>
      <c r="D77" s="221"/>
      <c r="E77" s="221"/>
      <c r="F77" s="221"/>
    </row>
    <row r="78" spans="1:6" x14ac:dyDescent="0.25">
      <c r="A78" s="221"/>
      <c r="B78" s="221"/>
      <c r="C78" s="221"/>
      <c r="D78" s="221"/>
      <c r="E78" s="221"/>
      <c r="F78" s="221"/>
    </row>
    <row r="79" spans="1:6" x14ac:dyDescent="0.25">
      <c r="A79" s="221"/>
      <c r="B79" s="221"/>
      <c r="C79" s="221"/>
      <c r="D79" s="221"/>
      <c r="E79" s="221"/>
      <c r="F79" s="221"/>
    </row>
    <row r="80" spans="1:6" x14ac:dyDescent="0.25">
      <c r="A80" s="221"/>
      <c r="B80" s="221"/>
      <c r="C80" s="221"/>
      <c r="D80" s="221"/>
      <c r="E80" s="221"/>
      <c r="F80" s="221"/>
    </row>
    <row r="81" spans="1:6" x14ac:dyDescent="0.25">
      <c r="A81" s="221"/>
      <c r="B81" s="221"/>
      <c r="C81" s="221"/>
      <c r="D81" s="221"/>
      <c r="E81" s="221"/>
      <c r="F81" s="221"/>
    </row>
    <row r="82" spans="1:6" x14ac:dyDescent="0.25">
      <c r="A82" s="221"/>
      <c r="B82" s="221"/>
      <c r="C82" s="221"/>
      <c r="D82" s="221"/>
      <c r="E82" s="221"/>
      <c r="F82" s="221"/>
    </row>
    <row r="83" spans="1:6" x14ac:dyDescent="0.25">
      <c r="A83" s="221"/>
      <c r="B83" s="221"/>
      <c r="C83" s="221"/>
      <c r="D83" s="221"/>
      <c r="E83" s="221"/>
      <c r="F83" s="221"/>
    </row>
    <row r="84" spans="1:6" x14ac:dyDescent="0.25">
      <c r="A84" s="221"/>
      <c r="B84" s="221"/>
      <c r="C84" s="221"/>
      <c r="D84" s="221"/>
      <c r="E84" s="221"/>
      <c r="F84" s="221"/>
    </row>
    <row r="85" spans="1:6" x14ac:dyDescent="0.25">
      <c r="A85" s="221"/>
      <c r="B85" s="221"/>
      <c r="C85" s="221"/>
      <c r="D85" s="221"/>
      <c r="E85" s="221"/>
      <c r="F85" s="221"/>
    </row>
    <row r="86" spans="1:6" x14ac:dyDescent="0.25">
      <c r="A86" s="221"/>
      <c r="B86" s="221"/>
      <c r="C86" s="221"/>
      <c r="D86" s="221"/>
      <c r="E86" s="221"/>
      <c r="F86" s="221"/>
    </row>
    <row r="87" spans="1:6" x14ac:dyDescent="0.25">
      <c r="A87" s="221"/>
      <c r="B87" s="221"/>
      <c r="C87" s="221"/>
      <c r="D87" s="221"/>
      <c r="E87" s="221"/>
      <c r="F87" s="221"/>
    </row>
    <row r="88" spans="1:6" x14ac:dyDescent="0.25">
      <c r="A88" s="221"/>
      <c r="B88" s="221"/>
      <c r="C88" s="221"/>
      <c r="D88" s="221"/>
      <c r="E88" s="221"/>
      <c r="F88" s="221"/>
    </row>
    <row r="89" spans="1:6" x14ac:dyDescent="0.25">
      <c r="A89" s="221"/>
      <c r="B89" s="221"/>
      <c r="C89" s="221"/>
      <c r="D89" s="221"/>
      <c r="E89" s="221"/>
      <c r="F89" s="221"/>
    </row>
    <row r="90" spans="1:6" x14ac:dyDescent="0.25">
      <c r="A90" s="221"/>
      <c r="B90" s="221"/>
      <c r="C90" s="221"/>
      <c r="D90" s="221"/>
      <c r="E90" s="221"/>
      <c r="F90" s="221"/>
    </row>
    <row r="91" spans="1:6" x14ac:dyDescent="0.25">
      <c r="A91" s="221"/>
      <c r="B91" s="221"/>
      <c r="C91" s="221"/>
      <c r="D91" s="221"/>
      <c r="E91" s="221"/>
      <c r="F91" s="221"/>
    </row>
    <row r="92" spans="1:6" x14ac:dyDescent="0.25">
      <c r="A92" s="221"/>
      <c r="B92" s="221"/>
      <c r="C92" s="221"/>
      <c r="D92" s="221"/>
      <c r="E92" s="221"/>
      <c r="F92" s="221"/>
    </row>
    <row r="93" spans="1:6" x14ac:dyDescent="0.25">
      <c r="A93" s="221"/>
      <c r="B93" s="221"/>
      <c r="C93" s="221"/>
      <c r="D93" s="221"/>
      <c r="E93" s="221"/>
      <c r="F93" s="221"/>
    </row>
    <row r="94" spans="1:6" x14ac:dyDescent="0.25">
      <c r="A94" s="221"/>
      <c r="B94" s="221"/>
      <c r="C94" s="221"/>
      <c r="D94" s="221"/>
      <c r="E94" s="221"/>
      <c r="F94" s="221"/>
    </row>
    <row r="95" spans="1:6" x14ac:dyDescent="0.25">
      <c r="A95" s="221"/>
      <c r="B95" s="221"/>
      <c r="C95" s="221"/>
      <c r="D95" s="221"/>
      <c r="E95" s="221"/>
      <c r="F95" s="221"/>
    </row>
    <row r="96" spans="1:6" x14ac:dyDescent="0.25">
      <c r="A96" s="221"/>
      <c r="B96" s="221"/>
      <c r="C96" s="221"/>
      <c r="D96" s="221"/>
      <c r="E96" s="221"/>
      <c r="F96" s="221"/>
    </row>
    <row r="97" spans="1:6" x14ac:dyDescent="0.25">
      <c r="A97" s="221"/>
      <c r="B97" s="221"/>
      <c r="C97" s="221"/>
      <c r="D97" s="221"/>
      <c r="E97" s="221"/>
      <c r="F97" s="221"/>
    </row>
    <row r="98" spans="1:6" x14ac:dyDescent="0.25">
      <c r="A98" s="221"/>
      <c r="B98" s="221"/>
      <c r="C98" s="221"/>
      <c r="D98" s="221"/>
      <c r="E98" s="221"/>
      <c r="F98" s="221"/>
    </row>
    <row r="99" spans="1:6" x14ac:dyDescent="0.25">
      <c r="A99" s="221"/>
      <c r="B99" s="221"/>
      <c r="C99" s="221"/>
      <c r="D99" s="221"/>
      <c r="E99" s="221"/>
      <c r="F99" s="221"/>
    </row>
    <row r="100" spans="1:6" x14ac:dyDescent="0.25">
      <c r="A100" s="221"/>
      <c r="B100" s="221"/>
      <c r="C100" s="221"/>
      <c r="D100" s="221"/>
      <c r="E100" s="221"/>
      <c r="F100" s="221"/>
    </row>
    <row r="101" spans="1:6" x14ac:dyDescent="0.25">
      <c r="A101" s="221"/>
      <c r="B101" s="221"/>
      <c r="C101" s="221"/>
      <c r="D101" s="221"/>
      <c r="E101" s="221"/>
      <c r="F101" s="221"/>
    </row>
    <row r="102" spans="1:6" x14ac:dyDescent="0.25">
      <c r="A102" s="221"/>
      <c r="B102" s="221"/>
      <c r="C102" s="221"/>
      <c r="D102" s="221"/>
      <c r="E102" s="221"/>
      <c r="F102" s="221"/>
    </row>
    <row r="103" spans="1:6" x14ac:dyDescent="0.25">
      <c r="A103" s="221"/>
      <c r="B103" s="221"/>
      <c r="C103" s="221"/>
      <c r="D103" s="221"/>
      <c r="E103" s="221"/>
      <c r="F103" s="221"/>
    </row>
    <row r="104" spans="1:6" x14ac:dyDescent="0.25">
      <c r="A104" s="221"/>
      <c r="B104" s="221"/>
      <c r="C104" s="221"/>
      <c r="D104" s="221"/>
      <c r="E104" s="221"/>
      <c r="F104" s="221"/>
    </row>
    <row r="105" spans="1:6" x14ac:dyDescent="0.25">
      <c r="A105" s="221"/>
      <c r="B105" s="221"/>
      <c r="C105" s="221"/>
      <c r="D105" s="221"/>
      <c r="E105" s="221"/>
      <c r="F105" s="221"/>
    </row>
    <row r="106" spans="1:6" x14ac:dyDescent="0.25">
      <c r="A106" s="221"/>
      <c r="B106" s="221"/>
      <c r="C106" s="221"/>
      <c r="D106" s="221"/>
      <c r="E106" s="221"/>
      <c r="F106" s="221"/>
    </row>
    <row r="107" spans="1:6" x14ac:dyDescent="0.25">
      <c r="A107" s="221"/>
      <c r="B107" s="221"/>
      <c r="C107" s="221"/>
      <c r="D107" s="221"/>
      <c r="E107" s="221"/>
      <c r="F107" s="221"/>
    </row>
    <row r="108" spans="1:6" x14ac:dyDescent="0.25">
      <c r="A108" s="221"/>
      <c r="B108" s="221"/>
      <c r="C108" s="221"/>
      <c r="D108" s="221"/>
      <c r="E108" s="221"/>
      <c r="F108" s="221"/>
    </row>
    <row r="109" spans="1:6" x14ac:dyDescent="0.25">
      <c r="A109" s="221"/>
      <c r="B109" s="221"/>
      <c r="C109" s="221"/>
      <c r="D109" s="221"/>
      <c r="E109" s="221"/>
      <c r="F109" s="221"/>
    </row>
    <row r="110" spans="1:6" x14ac:dyDescent="0.25">
      <c r="A110" s="221"/>
      <c r="B110" s="221"/>
      <c r="C110" s="221"/>
      <c r="D110" s="221"/>
      <c r="E110" s="221"/>
      <c r="F110" s="221"/>
    </row>
    <row r="111" spans="1:6" x14ac:dyDescent="0.25">
      <c r="A111" s="221"/>
      <c r="B111" s="221"/>
      <c r="C111" s="221"/>
      <c r="D111" s="221"/>
      <c r="E111" s="221"/>
      <c r="F111" s="221"/>
    </row>
    <row r="112" spans="1:6" x14ac:dyDescent="0.25">
      <c r="A112" s="221"/>
      <c r="B112" s="221"/>
      <c r="C112" s="221"/>
      <c r="D112" s="221"/>
      <c r="E112" s="221"/>
      <c r="F112" s="221"/>
    </row>
    <row r="113" spans="1:6" x14ac:dyDescent="0.25">
      <c r="A113" s="221"/>
      <c r="B113" s="221"/>
      <c r="C113" s="221"/>
      <c r="D113" s="221"/>
      <c r="E113" s="221"/>
      <c r="F113" s="221"/>
    </row>
    <row r="114" spans="1:6" x14ac:dyDescent="0.25">
      <c r="A114" s="221"/>
      <c r="B114" s="221"/>
      <c r="C114" s="221"/>
      <c r="D114" s="221"/>
      <c r="E114" s="221"/>
      <c r="F114" s="221"/>
    </row>
    <row r="115" spans="1:6" x14ac:dyDescent="0.25">
      <c r="A115" s="221"/>
      <c r="B115" s="221"/>
      <c r="C115" s="221"/>
      <c r="D115" s="221"/>
      <c r="E115" s="221"/>
      <c r="F115" s="221"/>
    </row>
    <row r="116" spans="1:6" x14ac:dyDescent="0.25">
      <c r="A116" s="221"/>
      <c r="B116" s="221"/>
      <c r="C116" s="221"/>
      <c r="D116" s="221"/>
      <c r="E116" s="221"/>
      <c r="F116" s="221"/>
    </row>
    <row r="117" spans="1:6" x14ac:dyDescent="0.25">
      <c r="A117" s="221"/>
      <c r="B117" s="221"/>
      <c r="C117" s="221"/>
      <c r="D117" s="221"/>
      <c r="E117" s="221"/>
      <c r="F117" s="221"/>
    </row>
    <row r="118" spans="1:6" x14ac:dyDescent="0.25">
      <c r="A118" s="221"/>
      <c r="B118" s="221"/>
      <c r="C118" s="221"/>
      <c r="D118" s="221"/>
      <c r="E118" s="221"/>
      <c r="F118" s="221"/>
    </row>
    <row r="119" spans="1:6" x14ac:dyDescent="0.25">
      <c r="A119" s="221"/>
      <c r="B119" s="221"/>
      <c r="C119" s="221"/>
      <c r="D119" s="221"/>
      <c r="E119" s="221"/>
      <c r="F119" s="221"/>
    </row>
    <row r="120" spans="1:6" x14ac:dyDescent="0.25">
      <c r="A120" s="221"/>
      <c r="B120" s="221"/>
      <c r="C120" s="221"/>
      <c r="D120" s="221"/>
      <c r="E120" s="221"/>
      <c r="F120" s="221"/>
    </row>
    <row r="121" spans="1:6" x14ac:dyDescent="0.25">
      <c r="A121" s="221"/>
      <c r="B121" s="221"/>
      <c r="C121" s="221"/>
      <c r="D121" s="221"/>
      <c r="E121" s="221"/>
      <c r="F121" s="221"/>
    </row>
    <row r="122" spans="1:6" x14ac:dyDescent="0.25">
      <c r="A122" s="221"/>
      <c r="B122" s="221"/>
      <c r="C122" s="221"/>
      <c r="D122" s="221"/>
      <c r="E122" s="221"/>
      <c r="F122" s="221"/>
    </row>
    <row r="123" spans="1:6" x14ac:dyDescent="0.25">
      <c r="A123" s="221"/>
      <c r="B123" s="221"/>
      <c r="C123" s="221"/>
      <c r="D123" s="221"/>
      <c r="E123" s="221"/>
      <c r="F123" s="221"/>
    </row>
    <row r="124" spans="1:6" x14ac:dyDescent="0.25">
      <c r="A124" s="221"/>
      <c r="B124" s="221"/>
      <c r="C124" s="221"/>
      <c r="D124" s="221"/>
      <c r="E124" s="221"/>
      <c r="F124" s="221"/>
    </row>
    <row r="125" spans="1:6" x14ac:dyDescent="0.25">
      <c r="A125" s="221"/>
      <c r="B125" s="221"/>
      <c r="C125" s="221"/>
      <c r="D125" s="221"/>
      <c r="E125" s="221"/>
      <c r="F125" s="221"/>
    </row>
    <row r="126" spans="1:6" x14ac:dyDescent="0.25">
      <c r="A126" s="221"/>
      <c r="B126" s="221"/>
      <c r="C126" s="221"/>
      <c r="D126" s="221"/>
      <c r="E126" s="221"/>
      <c r="F126" s="221"/>
    </row>
    <row r="127" spans="1:6" x14ac:dyDescent="0.25">
      <c r="A127" s="221"/>
      <c r="B127" s="221"/>
      <c r="C127" s="221"/>
      <c r="D127" s="221"/>
      <c r="E127" s="221"/>
      <c r="F127" s="221"/>
    </row>
    <row r="128" spans="1:6" x14ac:dyDescent="0.25">
      <c r="A128" s="221"/>
      <c r="B128" s="221"/>
      <c r="C128" s="221"/>
      <c r="D128" s="221"/>
      <c r="E128" s="221"/>
      <c r="F128" s="221"/>
    </row>
    <row r="129" spans="1:6" x14ac:dyDescent="0.25">
      <c r="A129" s="221"/>
      <c r="B129" s="221"/>
      <c r="C129" s="221"/>
      <c r="D129" s="221"/>
      <c r="E129" s="221"/>
      <c r="F129" s="221"/>
    </row>
    <row r="130" spans="1:6" x14ac:dyDescent="0.25">
      <c r="A130" s="221"/>
      <c r="B130" s="221"/>
      <c r="C130" s="221"/>
      <c r="D130" s="221"/>
      <c r="E130" s="221"/>
      <c r="F130" s="221"/>
    </row>
    <row r="131" spans="1:6" x14ac:dyDescent="0.25">
      <c r="A131" s="221"/>
      <c r="B131" s="221"/>
      <c r="C131" s="221"/>
      <c r="D131" s="221"/>
      <c r="E131" s="221"/>
      <c r="F131" s="221"/>
    </row>
    <row r="132" spans="1:6" x14ac:dyDescent="0.25">
      <c r="A132" s="221"/>
      <c r="B132" s="221"/>
      <c r="C132" s="221"/>
      <c r="D132" s="221"/>
      <c r="E132" s="221"/>
      <c r="F132" s="221"/>
    </row>
    <row r="133" spans="1:6" x14ac:dyDescent="0.25">
      <c r="A133" s="221"/>
      <c r="B133" s="221"/>
      <c r="C133" s="221"/>
      <c r="D133" s="221"/>
      <c r="E133" s="221"/>
      <c r="F133" s="221"/>
    </row>
  </sheetData>
  <mergeCells count="18">
    <mergeCell ref="A1:F1"/>
    <mergeCell ref="A22:C22"/>
    <mergeCell ref="A23:C23"/>
    <mergeCell ref="A24:C24"/>
    <mergeCell ref="A25:C25"/>
    <mergeCell ref="B3:F3"/>
    <mergeCell ref="A4:C4"/>
    <mergeCell ref="A7:C7"/>
    <mergeCell ref="A16:F19"/>
    <mergeCell ref="C11:F11"/>
    <mergeCell ref="C12:F12"/>
    <mergeCell ref="C13:F13"/>
    <mergeCell ref="B5:F5"/>
    <mergeCell ref="B8:F8"/>
    <mergeCell ref="A2:F2"/>
    <mergeCell ref="A26:C26"/>
    <mergeCell ref="A28:C28"/>
    <mergeCell ref="D28:F2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fitToPage="1"/>
  </sheetPr>
  <dimension ref="A1:R44"/>
  <sheetViews>
    <sheetView showGridLines="0" zoomScale="90" zoomScaleNormal="90" workbookViewId="0">
      <selection activeCell="C4" sqref="C4"/>
    </sheetView>
  </sheetViews>
  <sheetFormatPr defaultRowHeight="15" x14ac:dyDescent="0.25"/>
  <cols>
    <col min="1" max="1" width="3" style="130" customWidth="1"/>
    <col min="2" max="2" width="49" customWidth="1"/>
    <col min="3" max="3" width="15.7109375" customWidth="1"/>
    <col min="4" max="4" width="3.7109375" customWidth="1"/>
    <col min="5" max="5" width="15.7109375" customWidth="1"/>
    <col min="6" max="6" width="3.7109375" customWidth="1"/>
    <col min="7" max="7" width="15.7109375" customWidth="1"/>
    <col min="8" max="8" width="3.7109375" customWidth="1"/>
    <col min="9" max="9" width="15.42578125" customWidth="1"/>
    <col min="10" max="10" width="3.7109375" customWidth="1"/>
    <col min="11" max="11" width="15" customWidth="1"/>
    <col min="12" max="12" width="3.7109375" customWidth="1"/>
  </cols>
  <sheetData>
    <row r="1" spans="1:16" ht="27.75" customHeight="1" thickBot="1" x14ac:dyDescent="0.3">
      <c r="A1" s="817" t="s">
        <v>478</v>
      </c>
      <c r="B1" s="817"/>
      <c r="C1" s="817"/>
      <c r="D1" s="817"/>
      <c r="E1" s="817"/>
      <c r="F1" s="817"/>
      <c r="G1" s="817"/>
      <c r="H1" s="212"/>
      <c r="I1" s="212"/>
      <c r="J1" s="211"/>
      <c r="K1" s="211"/>
      <c r="L1" s="211"/>
      <c r="M1" s="211"/>
      <c r="N1" s="211"/>
      <c r="O1" s="211"/>
      <c r="P1" s="211"/>
    </row>
    <row r="2" spans="1:16" ht="104.25" customHeight="1" thickBot="1" x14ac:dyDescent="0.3">
      <c r="A2" s="735" t="s">
        <v>818</v>
      </c>
      <c r="B2" s="736"/>
      <c r="C2" s="736"/>
      <c r="D2" s="736"/>
      <c r="E2" s="736"/>
      <c r="F2" s="736"/>
      <c r="G2" s="737"/>
      <c r="H2" s="212"/>
      <c r="I2" s="212"/>
      <c r="J2" s="211"/>
      <c r="K2" s="211"/>
      <c r="L2" s="211"/>
      <c r="M2" s="211"/>
      <c r="N2" s="211"/>
      <c r="O2" s="211"/>
      <c r="P2" s="211"/>
    </row>
    <row r="3" spans="1:16" ht="24" customHeight="1" x14ac:dyDescent="0.3">
      <c r="A3" s="321" t="s">
        <v>364</v>
      </c>
      <c r="B3" s="305"/>
      <c r="C3" s="322" t="s">
        <v>361</v>
      </c>
      <c r="D3" s="322"/>
      <c r="E3" s="322" t="s">
        <v>362</v>
      </c>
      <c r="F3" s="322"/>
      <c r="G3" s="322" t="s">
        <v>363</v>
      </c>
      <c r="H3" s="212"/>
      <c r="I3" s="212"/>
      <c r="J3" s="211"/>
      <c r="K3" s="211"/>
      <c r="L3" s="211"/>
      <c r="M3" s="211"/>
      <c r="N3" s="211"/>
      <c r="O3" s="211"/>
      <c r="P3" s="211"/>
    </row>
    <row r="4" spans="1:16" ht="20.100000000000001" customHeight="1" x14ac:dyDescent="0.25">
      <c r="A4" s="313"/>
      <c r="B4" s="323" t="s">
        <v>357</v>
      </c>
      <c r="C4" s="481"/>
      <c r="D4" s="482"/>
      <c r="E4" s="481"/>
      <c r="F4" s="482"/>
      <c r="G4" s="481"/>
      <c r="H4" s="212"/>
      <c r="I4" s="212"/>
      <c r="J4" s="211"/>
      <c r="K4" s="211"/>
      <c r="L4" s="211"/>
      <c r="M4" s="211"/>
      <c r="N4" s="211"/>
      <c r="O4" s="211"/>
      <c r="P4" s="211"/>
    </row>
    <row r="5" spans="1:16" ht="20.100000000000001" customHeight="1" x14ac:dyDescent="0.25">
      <c r="A5" s="313"/>
      <c r="B5" s="323" t="s">
        <v>358</v>
      </c>
      <c r="C5" s="483"/>
      <c r="D5" s="482"/>
      <c r="E5" s="483"/>
      <c r="F5" s="482"/>
      <c r="G5" s="483"/>
      <c r="H5" s="212"/>
      <c r="I5" s="212"/>
      <c r="J5" s="211"/>
      <c r="K5" s="211"/>
      <c r="L5" s="211"/>
      <c r="M5" s="211"/>
      <c r="N5" s="211"/>
      <c r="O5" s="211"/>
      <c r="P5" s="211"/>
    </row>
    <row r="6" spans="1:16" ht="20.100000000000001" customHeight="1" x14ac:dyDescent="0.25">
      <c r="A6" s="313"/>
      <c r="B6" s="323" t="s">
        <v>532</v>
      </c>
      <c r="C6" s="483"/>
      <c r="D6" s="484"/>
      <c r="E6" s="483"/>
      <c r="F6" s="484"/>
      <c r="G6" s="483"/>
      <c r="H6" s="212"/>
      <c r="I6" s="212"/>
      <c r="J6" s="211"/>
      <c r="K6" s="211"/>
      <c r="L6" s="211"/>
      <c r="M6" s="211"/>
      <c r="N6" s="211"/>
      <c r="O6" s="211"/>
      <c r="P6" s="211"/>
    </row>
    <row r="7" spans="1:16" ht="20.100000000000001" customHeight="1" x14ac:dyDescent="0.25">
      <c r="A7" s="313"/>
      <c r="B7" s="323" t="s">
        <v>367</v>
      </c>
      <c r="C7" s="483"/>
      <c r="D7" s="485"/>
      <c r="E7" s="483"/>
      <c r="F7" s="485"/>
      <c r="G7" s="483"/>
      <c r="H7" s="212"/>
      <c r="I7" s="212"/>
      <c r="J7" s="211"/>
      <c r="K7" s="211"/>
      <c r="L7" s="211"/>
      <c r="M7" s="211"/>
      <c r="N7" s="211"/>
      <c r="O7" s="211"/>
      <c r="P7" s="211"/>
    </row>
    <row r="8" spans="1:16" ht="25.5" customHeight="1" x14ac:dyDescent="0.25">
      <c r="A8" s="324" t="s">
        <v>365</v>
      </c>
      <c r="B8" s="323"/>
      <c r="C8" s="486"/>
      <c r="D8" s="484"/>
      <c r="E8" s="486"/>
      <c r="F8" s="484"/>
      <c r="G8" s="486"/>
      <c r="H8" s="212"/>
      <c r="I8" s="212"/>
      <c r="J8" s="211"/>
      <c r="K8" s="211"/>
      <c r="L8" s="211"/>
      <c r="M8" s="211"/>
      <c r="N8" s="211"/>
      <c r="O8" s="211"/>
      <c r="P8" s="211"/>
    </row>
    <row r="9" spans="1:16" ht="20.100000000000001" customHeight="1" x14ac:dyDescent="0.25">
      <c r="A9" s="313"/>
      <c r="B9" s="323" t="s">
        <v>368</v>
      </c>
      <c r="C9" s="481"/>
      <c r="D9" s="482"/>
      <c r="E9" s="481"/>
      <c r="F9" s="482"/>
      <c r="G9" s="481"/>
      <c r="H9" s="212"/>
      <c r="I9" s="212"/>
      <c r="J9" s="211"/>
      <c r="K9" s="211"/>
      <c r="L9" s="211"/>
      <c r="M9" s="211"/>
      <c r="N9" s="211"/>
      <c r="O9" s="211"/>
      <c r="P9" s="211"/>
    </row>
    <row r="10" spans="1:16" ht="20.100000000000001" customHeight="1" x14ac:dyDescent="0.25">
      <c r="A10" s="313"/>
      <c r="B10" s="323" t="s">
        <v>369</v>
      </c>
      <c r="C10" s="483"/>
      <c r="D10" s="482"/>
      <c r="E10" s="483"/>
      <c r="F10" s="482"/>
      <c r="G10" s="483"/>
      <c r="H10" s="212"/>
      <c r="I10" s="212"/>
      <c r="J10" s="211"/>
      <c r="K10" s="211"/>
      <c r="L10" s="211"/>
      <c r="M10" s="211"/>
      <c r="N10" s="211"/>
      <c r="O10" s="211"/>
      <c r="P10" s="211"/>
    </row>
    <row r="11" spans="1:16" ht="20.100000000000001" customHeight="1" x14ac:dyDescent="0.25">
      <c r="A11" s="313"/>
      <c r="B11" s="323" t="s">
        <v>370</v>
      </c>
      <c r="C11" s="483"/>
      <c r="D11" s="482"/>
      <c r="E11" s="483"/>
      <c r="F11" s="482"/>
      <c r="G11" s="483"/>
      <c r="H11" s="212"/>
      <c r="I11" s="212"/>
      <c r="J11" s="211"/>
      <c r="K11" s="211"/>
      <c r="L11" s="211"/>
      <c r="M11" s="211"/>
      <c r="N11" s="211"/>
      <c r="O11" s="211"/>
      <c r="P11" s="211"/>
    </row>
    <row r="12" spans="1:16" ht="20.100000000000001" customHeight="1" x14ac:dyDescent="0.25">
      <c r="A12" s="313"/>
      <c r="B12" s="323" t="s">
        <v>371</v>
      </c>
      <c r="C12" s="483"/>
      <c r="D12" s="482"/>
      <c r="E12" s="483"/>
      <c r="F12" s="482"/>
      <c r="G12" s="483"/>
      <c r="H12" s="212"/>
      <c r="I12" s="212"/>
      <c r="J12" s="211"/>
      <c r="K12" s="211"/>
      <c r="L12" s="211"/>
      <c r="M12" s="211"/>
      <c r="N12" s="211"/>
      <c r="O12" s="211"/>
      <c r="P12" s="211"/>
    </row>
    <row r="13" spans="1:16" ht="20.100000000000001" customHeight="1" x14ac:dyDescent="0.25">
      <c r="A13" s="313"/>
      <c r="B13" s="323" t="s">
        <v>373</v>
      </c>
      <c r="C13" s="487">
        <f>C9-C12</f>
        <v>0</v>
      </c>
      <c r="D13" s="484"/>
      <c r="E13" s="487">
        <f>E9-E12</f>
        <v>0</v>
      </c>
      <c r="F13" s="484"/>
      <c r="G13" s="487">
        <f>G9-G12</f>
        <v>0</v>
      </c>
      <c r="H13" s="212"/>
      <c r="I13" s="212"/>
      <c r="J13" s="211"/>
      <c r="K13" s="211"/>
      <c r="L13" s="211"/>
      <c r="M13" s="211"/>
      <c r="N13" s="211"/>
      <c r="O13" s="211"/>
      <c r="P13" s="211"/>
    </row>
    <row r="14" spans="1:16" ht="27.75" customHeight="1" x14ac:dyDescent="0.25">
      <c r="A14" s="324" t="s">
        <v>366</v>
      </c>
      <c r="B14" s="211"/>
      <c r="C14" s="484"/>
      <c r="D14" s="484"/>
      <c r="E14" s="484"/>
      <c r="F14" s="484"/>
      <c r="G14" s="484"/>
      <c r="H14" s="212"/>
      <c r="I14" s="212"/>
      <c r="J14" s="211"/>
      <c r="K14" s="211"/>
      <c r="L14" s="211"/>
      <c r="M14" s="211"/>
      <c r="N14" s="211"/>
      <c r="O14" s="211"/>
      <c r="P14" s="211"/>
    </row>
    <row r="15" spans="1:16" ht="19.5" customHeight="1" x14ac:dyDescent="0.25">
      <c r="A15" s="325"/>
      <c r="B15" s="323" t="s">
        <v>374</v>
      </c>
      <c r="C15" s="481"/>
      <c r="D15" s="482"/>
      <c r="E15" s="481"/>
      <c r="F15" s="482"/>
      <c r="G15" s="481"/>
      <c r="H15" s="212"/>
      <c r="I15" s="212"/>
      <c r="J15" s="211"/>
      <c r="K15" s="211"/>
      <c r="L15" s="211"/>
      <c r="M15" s="211"/>
      <c r="N15" s="211"/>
      <c r="O15" s="211"/>
      <c r="P15" s="211"/>
    </row>
    <row r="16" spans="1:16" ht="19.5" customHeight="1" x14ac:dyDescent="0.25">
      <c r="A16" s="325"/>
      <c r="B16" s="323" t="s">
        <v>375</v>
      </c>
      <c r="C16" s="481"/>
      <c r="D16" s="482"/>
      <c r="E16" s="481"/>
      <c r="F16" s="482"/>
      <c r="G16" s="481"/>
      <c r="H16" s="212"/>
      <c r="I16" s="731"/>
      <c r="J16" s="211"/>
      <c r="K16" s="731"/>
      <c r="L16" s="211"/>
      <c r="M16" s="732"/>
      <c r="N16" s="732"/>
      <c r="O16" s="211"/>
      <c r="P16" s="211"/>
    </row>
    <row r="17" spans="1:18" ht="19.5" customHeight="1" x14ac:dyDescent="0.25">
      <c r="A17" s="325"/>
      <c r="B17" s="323" t="s">
        <v>376</v>
      </c>
      <c r="C17" s="483"/>
      <c r="D17" s="482"/>
      <c r="E17" s="483"/>
      <c r="F17" s="482"/>
      <c r="G17" s="483"/>
      <c r="H17" s="212"/>
      <c r="I17" s="731"/>
      <c r="J17" s="323"/>
      <c r="K17" s="731"/>
      <c r="L17" s="323"/>
      <c r="M17" s="732"/>
      <c r="N17" s="732"/>
      <c r="O17" s="211"/>
      <c r="P17" s="211"/>
    </row>
    <row r="18" spans="1:18" ht="19.5" customHeight="1" x14ac:dyDescent="0.25">
      <c r="A18" s="326"/>
      <c r="B18" s="327"/>
      <c r="C18" s="328"/>
      <c r="D18" s="328"/>
      <c r="E18" s="328"/>
      <c r="F18" s="328"/>
      <c r="G18" s="328"/>
      <c r="H18" s="328"/>
      <c r="I18" s="329"/>
      <c r="J18" s="327"/>
      <c r="K18" s="329"/>
      <c r="L18" s="327"/>
      <c r="M18" s="330"/>
      <c r="N18" s="330"/>
      <c r="O18" s="211"/>
      <c r="P18" s="211"/>
    </row>
    <row r="19" spans="1:18" ht="36" customHeight="1" x14ac:dyDescent="0.25">
      <c r="A19" s="332"/>
      <c r="B19" s="333"/>
      <c r="C19" s="334"/>
      <c r="D19" s="335"/>
      <c r="E19" s="334"/>
      <c r="F19" s="335"/>
      <c r="G19" s="334"/>
      <c r="H19" s="335"/>
      <c r="I19" s="336"/>
      <c r="J19" s="333"/>
      <c r="K19" s="734" t="s">
        <v>355</v>
      </c>
      <c r="L19" s="333"/>
      <c r="M19" s="337"/>
      <c r="N19" s="337"/>
      <c r="O19" s="211"/>
      <c r="P19" s="211"/>
    </row>
    <row r="20" spans="1:18" ht="19.5" customHeight="1" x14ac:dyDescent="0.25">
      <c r="A20" s="332"/>
      <c r="B20" s="333"/>
      <c r="C20" s="334"/>
      <c r="D20" s="335"/>
      <c r="E20" s="334"/>
      <c r="F20" s="335"/>
      <c r="G20" s="334"/>
      <c r="H20" s="335"/>
      <c r="I20" s="336" t="s">
        <v>794</v>
      </c>
      <c r="J20" s="333"/>
      <c r="K20" s="734"/>
      <c r="L20" s="333"/>
      <c r="M20" s="733" t="s">
        <v>393</v>
      </c>
      <c r="N20" s="733"/>
      <c r="O20" s="211"/>
      <c r="P20" s="211"/>
    </row>
    <row r="21" spans="1:18" ht="26.25" x14ac:dyDescent="0.25">
      <c r="A21" s="338"/>
      <c r="B21" s="333"/>
      <c r="C21" s="339" t="str">
        <f>C3</f>
        <v>2 Years Ago</v>
      </c>
      <c r="D21" s="339"/>
      <c r="E21" s="339" t="str">
        <f t="shared" ref="E21:G21" si="0">E3</f>
        <v>Last Year</v>
      </c>
      <c r="F21" s="339"/>
      <c r="G21" s="339" t="str">
        <f t="shared" si="0"/>
        <v>Current Year</v>
      </c>
      <c r="H21" s="339"/>
      <c r="I21" s="340" t="s">
        <v>354</v>
      </c>
      <c r="J21" s="333"/>
      <c r="K21" s="340" t="s">
        <v>356</v>
      </c>
      <c r="L21" s="333"/>
      <c r="M21" s="341" t="s">
        <v>380</v>
      </c>
      <c r="N21" s="341" t="s">
        <v>381</v>
      </c>
      <c r="O21" s="323"/>
      <c r="P21" s="323"/>
      <c r="Q21" s="3"/>
      <c r="R21" s="3"/>
    </row>
    <row r="22" spans="1:18" ht="15.75" x14ac:dyDescent="0.25">
      <c r="A22" s="338" t="s">
        <v>32</v>
      </c>
      <c r="B22" s="333"/>
      <c r="C22" s="333"/>
      <c r="D22" s="333"/>
      <c r="E22" s="333"/>
      <c r="F22" s="333"/>
      <c r="G22" s="333"/>
      <c r="H22" s="333"/>
      <c r="I22" s="333"/>
      <c r="J22" s="333"/>
      <c r="K22" s="333"/>
      <c r="L22" s="333"/>
      <c r="M22" s="341"/>
      <c r="N22" s="341"/>
      <c r="O22" s="323"/>
      <c r="P22" s="323"/>
      <c r="Q22" s="3"/>
      <c r="R22" s="3"/>
    </row>
    <row r="23" spans="1:18" ht="20.100000000000001" customHeight="1" x14ac:dyDescent="0.25">
      <c r="A23" s="338"/>
      <c r="B23" s="333" t="s">
        <v>37</v>
      </c>
      <c r="C23" s="342" t="str">
        <f>IFERROR(C4/C5,"")</f>
        <v/>
      </c>
      <c r="D23" s="343"/>
      <c r="E23" s="342" t="str">
        <f t="shared" ref="E23:G23" si="1">IFERROR(E4/E5,"")</f>
        <v/>
      </c>
      <c r="F23" s="343"/>
      <c r="G23" s="342" t="str">
        <f t="shared" si="1"/>
        <v/>
      </c>
      <c r="H23" s="333"/>
      <c r="I23" s="344" t="str">
        <f>IFERROR(IF(($G$4/$G$5)&gt;1.5,"Strong",IF(($G$4/$G$5)&lt;1,"Weak","Average")),"")</f>
        <v/>
      </c>
      <c r="J23" s="341"/>
      <c r="K23" s="344" t="str">
        <f>IFERROR(IF((G4/G5)&gt;1.5,"Low",IF((G4/G5)&lt;1,"High","Medium")),"")</f>
        <v/>
      </c>
      <c r="L23" s="333"/>
      <c r="M23" s="341" t="s">
        <v>382</v>
      </c>
      <c r="N23" s="341" t="s">
        <v>383</v>
      </c>
      <c r="O23" s="323"/>
      <c r="P23" s="323"/>
      <c r="Q23" s="3"/>
      <c r="R23" s="3"/>
    </row>
    <row r="24" spans="1:18" ht="10.5" customHeight="1" x14ac:dyDescent="0.25">
      <c r="A24" s="338"/>
      <c r="B24" s="345" t="s">
        <v>360</v>
      </c>
      <c r="C24" s="343"/>
      <c r="D24" s="343"/>
      <c r="E24" s="343"/>
      <c r="F24" s="343"/>
      <c r="G24" s="343"/>
      <c r="H24" s="346"/>
      <c r="I24" s="347"/>
      <c r="J24" s="347"/>
      <c r="K24" s="347"/>
      <c r="L24" s="333"/>
      <c r="M24" s="341"/>
      <c r="N24" s="341"/>
      <c r="O24" s="323"/>
      <c r="P24" s="323"/>
      <c r="Q24" s="3"/>
      <c r="R24" s="3"/>
    </row>
    <row r="25" spans="1:18" ht="20.100000000000001" customHeight="1" x14ac:dyDescent="0.25">
      <c r="A25" s="338"/>
      <c r="B25" s="333" t="s">
        <v>359</v>
      </c>
      <c r="C25" s="348" t="str">
        <f>IFERROR((C4-C5)/C12,"")</f>
        <v/>
      </c>
      <c r="D25" s="349"/>
      <c r="E25" s="348" t="str">
        <f t="shared" ref="E25" si="2">IFERROR((E4-E5)/E12,"")</f>
        <v/>
      </c>
      <c r="F25" s="349"/>
      <c r="G25" s="348" t="str">
        <f>IFERROR((G4-G5)/G12,"")</f>
        <v/>
      </c>
      <c r="H25" s="333"/>
      <c r="I25" s="344" t="str">
        <f>IFERROR(IF((($G$4-$G$5)/$G$12)&gt;0.25,"Strong",IF((($G$4-$G$5)/$G$12)&lt;0.05,"Weak","Average")),"")</f>
        <v/>
      </c>
      <c r="J25" s="341"/>
      <c r="K25" s="344" t="str">
        <f>IFERROR(IF((($G$4-$G$5)/$G$12)&gt;0.25,"Low",IF((($G$4-$G$5)/$G$12)&lt;0.05,"High","Medium")),"")</f>
        <v/>
      </c>
      <c r="L25" s="333"/>
      <c r="M25" s="341" t="s">
        <v>384</v>
      </c>
      <c r="N25" s="341" t="s">
        <v>385</v>
      </c>
      <c r="O25" s="211"/>
      <c r="P25" s="323"/>
      <c r="Q25" s="3"/>
      <c r="R25" s="3"/>
    </row>
    <row r="26" spans="1:18" ht="10.5" customHeight="1" x14ac:dyDescent="0.25">
      <c r="A26" s="338"/>
      <c r="B26" s="345" t="s">
        <v>372</v>
      </c>
      <c r="C26" s="350"/>
      <c r="D26" s="349"/>
      <c r="E26" s="350"/>
      <c r="F26" s="349"/>
      <c r="G26" s="350"/>
      <c r="H26" s="333"/>
      <c r="I26" s="341"/>
      <c r="J26" s="341"/>
      <c r="K26" s="341"/>
      <c r="L26" s="333"/>
      <c r="M26" s="341"/>
      <c r="N26" s="341"/>
      <c r="O26" s="211"/>
      <c r="P26" s="323"/>
      <c r="Q26" s="3"/>
      <c r="R26" s="3"/>
    </row>
    <row r="27" spans="1:18" ht="16.5" customHeight="1" x14ac:dyDescent="0.25">
      <c r="A27" s="338" t="s">
        <v>33</v>
      </c>
      <c r="B27" s="333"/>
      <c r="C27" s="350"/>
      <c r="D27" s="349"/>
      <c r="E27" s="350"/>
      <c r="F27" s="349"/>
      <c r="G27" s="350"/>
      <c r="H27" s="333"/>
      <c r="I27" s="341"/>
      <c r="J27" s="341"/>
      <c r="K27" s="341"/>
      <c r="L27" s="333"/>
      <c r="M27" s="341"/>
      <c r="N27" s="341"/>
      <c r="O27" s="211"/>
      <c r="P27" s="323"/>
      <c r="Q27" s="3"/>
      <c r="R27" s="3"/>
    </row>
    <row r="28" spans="1:18" ht="20.100000000000001" customHeight="1" x14ac:dyDescent="0.25">
      <c r="A28" s="338"/>
      <c r="B28" s="333" t="s">
        <v>533</v>
      </c>
      <c r="C28" s="348" t="str">
        <f>IFERROR(C6/C7,"")</f>
        <v/>
      </c>
      <c r="D28" s="349"/>
      <c r="E28" s="348" t="str">
        <f t="shared" ref="E28:G28" si="3">IFERROR(E6/E7,"")</f>
        <v/>
      </c>
      <c r="F28" s="349"/>
      <c r="G28" s="348" t="str">
        <f t="shared" si="3"/>
        <v/>
      </c>
      <c r="H28" s="333"/>
      <c r="I28" s="344" t="str">
        <f>IFERROR(IF(($G$6/$G$7)&gt;0.7,"Strong",IF(($G$6/$G$7)&lt;0.4,"Weak","Average")),"")</f>
        <v/>
      </c>
      <c r="J28" s="341"/>
      <c r="K28" s="344" t="str">
        <f>IFERROR(IF(($G$6/$G$7)&gt;0.7,"Low",IF(($G$6/$G$7)&lt;0.4,"High","Medium")),"")</f>
        <v/>
      </c>
      <c r="L28" s="333"/>
      <c r="M28" s="341" t="s">
        <v>386</v>
      </c>
      <c r="N28" s="341" t="s">
        <v>387</v>
      </c>
      <c r="O28" s="211"/>
      <c r="P28" s="323"/>
      <c r="Q28" s="3"/>
      <c r="R28" s="3"/>
    </row>
    <row r="29" spans="1:18" ht="10.5" customHeight="1" x14ac:dyDescent="0.25">
      <c r="A29" s="338"/>
      <c r="B29" s="345" t="s">
        <v>269</v>
      </c>
      <c r="C29" s="350"/>
      <c r="D29" s="349"/>
      <c r="E29" s="350"/>
      <c r="F29" s="349"/>
      <c r="G29" s="350"/>
      <c r="H29" s="333"/>
      <c r="I29" s="341"/>
      <c r="J29" s="341"/>
      <c r="K29" s="341"/>
      <c r="L29" s="333"/>
      <c r="M29" s="341"/>
      <c r="N29" s="341"/>
      <c r="O29" s="211"/>
      <c r="P29" s="323"/>
      <c r="Q29" s="3"/>
      <c r="R29" s="3"/>
    </row>
    <row r="30" spans="1:18" ht="20.100000000000001" customHeight="1" x14ac:dyDescent="0.25">
      <c r="A30" s="338" t="s">
        <v>34</v>
      </c>
      <c r="B30" s="333"/>
      <c r="C30" s="350"/>
      <c r="D30" s="349"/>
      <c r="E30" s="350"/>
      <c r="F30" s="349"/>
      <c r="G30" s="350"/>
      <c r="H30" s="333"/>
      <c r="I30" s="341"/>
      <c r="J30" s="341"/>
      <c r="K30" s="341"/>
      <c r="L30" s="333"/>
      <c r="M30" s="341"/>
      <c r="N30" s="341"/>
      <c r="O30" s="211"/>
      <c r="P30" s="323"/>
      <c r="Q30" s="3"/>
      <c r="R30" s="3"/>
    </row>
    <row r="31" spans="1:18" ht="20.100000000000001" customHeight="1" x14ac:dyDescent="0.25">
      <c r="A31" s="338"/>
      <c r="B31" s="333" t="s">
        <v>38</v>
      </c>
      <c r="C31" s="348" t="str">
        <f>IFERROR((C13+C10+C11+C16-C15)/C17,"")</f>
        <v/>
      </c>
      <c r="D31" s="349"/>
      <c r="E31" s="348" t="str">
        <f t="shared" ref="E31" si="4">IFERROR((E13+E10+E11+E16-E15)/E17,"")</f>
        <v/>
      </c>
      <c r="F31" s="349"/>
      <c r="G31" s="348" t="str">
        <f>IFERROR((G13+G10+G11+G16-G15)/G17,"")</f>
        <v/>
      </c>
      <c r="H31" s="333"/>
      <c r="I31" s="344" t="str">
        <f>IFERROR(IF((G13+G10+G11+G16-G15)/G17&gt;1.5,"Strong",IF((G13+G10+G11+G16-G15)/G17&lt;1.1,"Weak","Average")),"")</f>
        <v/>
      </c>
      <c r="J31" s="341"/>
      <c r="K31" s="344" t="str">
        <f>IFERROR(IF((G13+G10+G11+G16-G15)/G17&gt;1.5,"Low",IF((G13+G10+G11+G16-G15)/G17&lt;1.1,"High","Medium")),"")</f>
        <v/>
      </c>
      <c r="L31" s="333"/>
      <c r="M31" s="341" t="s">
        <v>388</v>
      </c>
      <c r="N31" s="341" t="s">
        <v>534</v>
      </c>
      <c r="O31" s="211"/>
      <c r="P31" s="323"/>
      <c r="Q31" s="3"/>
      <c r="R31" s="3"/>
    </row>
    <row r="32" spans="1:18" ht="10.5" customHeight="1" x14ac:dyDescent="0.25">
      <c r="A32" s="338"/>
      <c r="B32" s="345" t="s">
        <v>377</v>
      </c>
      <c r="C32" s="350"/>
      <c r="D32" s="349"/>
      <c r="E32" s="350"/>
      <c r="F32" s="349"/>
      <c r="G32" s="350"/>
      <c r="H32" s="333"/>
      <c r="I32" s="341"/>
      <c r="J32" s="341"/>
      <c r="K32" s="341"/>
      <c r="L32" s="333"/>
      <c r="M32" s="341"/>
      <c r="N32" s="341"/>
      <c r="O32" s="323"/>
      <c r="P32" s="323"/>
      <c r="Q32" s="3"/>
      <c r="R32" s="3"/>
    </row>
    <row r="33" spans="1:18" ht="20.100000000000001" customHeight="1" x14ac:dyDescent="0.25">
      <c r="A33" s="338" t="s">
        <v>35</v>
      </c>
      <c r="B33" s="333"/>
      <c r="C33" s="350"/>
      <c r="D33" s="349"/>
      <c r="E33" s="350"/>
      <c r="F33" s="349"/>
      <c r="G33" s="350"/>
      <c r="H33" s="333"/>
      <c r="I33" s="341"/>
      <c r="J33" s="341"/>
      <c r="K33" s="341"/>
      <c r="L33" s="333"/>
      <c r="M33" s="341"/>
      <c r="N33" s="341"/>
      <c r="O33" s="323"/>
      <c r="P33" s="323"/>
      <c r="Q33" s="3"/>
      <c r="R33" s="3"/>
    </row>
    <row r="34" spans="1:18" ht="20.100000000000001" customHeight="1" x14ac:dyDescent="0.25">
      <c r="A34" s="338"/>
      <c r="B34" s="333" t="s">
        <v>39</v>
      </c>
      <c r="C34" s="348" t="str">
        <f>IFERROR((C13+C11-C15)/C7,"")</f>
        <v/>
      </c>
      <c r="D34" s="349"/>
      <c r="E34" s="348" t="str">
        <f t="shared" ref="E34" si="5">IFERROR((E13+E11-E15)/E7,"")</f>
        <v/>
      </c>
      <c r="F34" s="349"/>
      <c r="G34" s="348" t="str">
        <f>IFERROR((G13+G11-G15)/G7,"")</f>
        <v/>
      </c>
      <c r="H34" s="333"/>
      <c r="I34" s="344" t="str">
        <f>IFERROR(IF(((G13+G11-G15)/G7)&gt;0.08,"Strong",IF(((G13+G11-G15)/G7)&lt;0.03,"Weak","Average")),"")</f>
        <v/>
      </c>
      <c r="J34" s="341"/>
      <c r="K34" s="344" t="str">
        <f>IFERROR(IF(((G13+G11-G15)/G7)&gt;0.08,"Low",IF(((G13+G11-G15)/G7)&lt;0.03,"High","Medium")),"")</f>
        <v/>
      </c>
      <c r="L34" s="333"/>
      <c r="M34" s="341" t="s">
        <v>389</v>
      </c>
      <c r="N34" s="341" t="s">
        <v>390</v>
      </c>
      <c r="O34" s="323"/>
      <c r="P34" s="323"/>
      <c r="Q34" s="3"/>
      <c r="R34" s="3"/>
    </row>
    <row r="35" spans="1:18" ht="10.5" customHeight="1" x14ac:dyDescent="0.25">
      <c r="A35" s="338"/>
      <c r="B35" s="345" t="s">
        <v>545</v>
      </c>
      <c r="C35" s="350"/>
      <c r="D35" s="349"/>
      <c r="E35" s="350"/>
      <c r="F35" s="349"/>
      <c r="G35" s="350"/>
      <c r="H35" s="333"/>
      <c r="I35" s="341"/>
      <c r="J35" s="341"/>
      <c r="K35" s="341"/>
      <c r="L35" s="333"/>
      <c r="M35" s="341"/>
      <c r="N35" s="341"/>
      <c r="O35" s="323"/>
      <c r="P35" s="323"/>
      <c r="Q35" s="3"/>
      <c r="R35" s="3"/>
    </row>
    <row r="36" spans="1:18" ht="20.100000000000001" customHeight="1" x14ac:dyDescent="0.25">
      <c r="A36" s="338" t="s">
        <v>36</v>
      </c>
      <c r="B36" s="333"/>
      <c r="C36" s="350"/>
      <c r="D36" s="349"/>
      <c r="E36" s="350"/>
      <c r="F36" s="349"/>
      <c r="G36" s="350"/>
      <c r="H36" s="333"/>
      <c r="I36" s="341"/>
      <c r="J36" s="341"/>
      <c r="K36" s="341"/>
      <c r="L36" s="333"/>
      <c r="M36" s="341"/>
      <c r="N36" s="341"/>
      <c r="O36" s="323"/>
      <c r="P36" s="323"/>
      <c r="Q36" s="3"/>
      <c r="R36" s="3"/>
    </row>
    <row r="37" spans="1:18" ht="20.100000000000001" customHeight="1" x14ac:dyDescent="0.25">
      <c r="A37" s="338"/>
      <c r="B37" s="333" t="s">
        <v>795</v>
      </c>
      <c r="C37" s="348" t="str">
        <f>IFERROR((C12-C10-C11)/C9,"")</f>
        <v/>
      </c>
      <c r="D37" s="349"/>
      <c r="E37" s="348" t="str">
        <f t="shared" ref="E37" si="6">IFERROR((E12-E10-E11)/E9,"")</f>
        <v/>
      </c>
      <c r="F37" s="349"/>
      <c r="G37" s="348" t="str">
        <f>IFERROR((G12-G10-G11)/G9,"")</f>
        <v/>
      </c>
      <c r="H37" s="333"/>
      <c r="I37" s="344" t="str">
        <f>IFERROR(IF(((G12-G10-G11)/G9)&lt;0.65,"Strong",IF(((G12-G10-G11)/G9)&gt;0.85,"Weak","Average")),"")</f>
        <v/>
      </c>
      <c r="J37" s="341"/>
      <c r="K37" s="344" t="str">
        <f>IFERROR(IF(((G12-G10-G11)/G9)&lt;0.65,"Low",IF(((G12-G10-G11)/G9)&gt;0.85,"High","Medium")),"")</f>
        <v/>
      </c>
      <c r="L37" s="333"/>
      <c r="M37" s="341" t="s">
        <v>391</v>
      </c>
      <c r="N37" s="341" t="s">
        <v>392</v>
      </c>
      <c r="O37" s="323"/>
      <c r="P37" s="323"/>
      <c r="Q37" s="3"/>
      <c r="R37" s="3"/>
    </row>
    <row r="38" spans="1:18" ht="10.5" customHeight="1" x14ac:dyDescent="0.25">
      <c r="A38" s="338"/>
      <c r="B38" s="345" t="s">
        <v>378</v>
      </c>
      <c r="C38" s="350"/>
      <c r="D38" s="349"/>
      <c r="E38" s="350"/>
      <c r="F38" s="349"/>
      <c r="G38" s="350"/>
      <c r="H38" s="333"/>
      <c r="I38" s="341"/>
      <c r="J38" s="341"/>
      <c r="K38" s="341"/>
      <c r="L38" s="333"/>
      <c r="M38" s="341"/>
      <c r="N38" s="341"/>
      <c r="O38" s="323"/>
      <c r="P38" s="323"/>
      <c r="Q38" s="3"/>
      <c r="R38" s="3"/>
    </row>
    <row r="39" spans="1:18" ht="20.100000000000001" customHeight="1" x14ac:dyDescent="0.25">
      <c r="A39" s="338"/>
      <c r="B39" s="333" t="s">
        <v>40</v>
      </c>
      <c r="C39" s="348" t="str">
        <f>IFERROR(C9/C7,"")</f>
        <v/>
      </c>
      <c r="D39" s="349"/>
      <c r="E39" s="348" t="str">
        <f t="shared" ref="E39" si="7">IFERROR(E9/E7,"")</f>
        <v/>
      </c>
      <c r="F39" s="349"/>
      <c r="G39" s="348" t="str">
        <f>IFERROR(G9/G7,"")</f>
        <v/>
      </c>
      <c r="H39" s="333"/>
      <c r="I39" s="344" t="str">
        <f>IFERROR(IF((G9/G7)&gt;0.4,"Strong",IF((G9/G7)&lt;0.1,"Weak","Average")),"")</f>
        <v/>
      </c>
      <c r="J39" s="341"/>
      <c r="K39" s="344" t="str">
        <f>IFERROR(IF((G9/G7)&gt;0.4,"Low",IF((G9/G7)&lt;0.1,"High","Medium")),"")</f>
        <v/>
      </c>
      <c r="L39" s="333"/>
      <c r="M39" s="341" t="s">
        <v>536</v>
      </c>
      <c r="N39" s="341" t="s">
        <v>535</v>
      </c>
      <c r="O39" s="323"/>
      <c r="P39" s="323"/>
      <c r="Q39" s="3"/>
      <c r="R39" s="3"/>
    </row>
    <row r="40" spans="1:18" ht="10.5" customHeight="1" x14ac:dyDescent="0.25">
      <c r="A40" s="338"/>
      <c r="B40" s="345" t="s">
        <v>379</v>
      </c>
      <c r="C40" s="333"/>
      <c r="D40" s="333"/>
      <c r="E40" s="333"/>
      <c r="F40" s="333"/>
      <c r="G40" s="333"/>
      <c r="H40" s="333"/>
      <c r="I40" s="333"/>
      <c r="J40" s="333"/>
      <c r="K40" s="333"/>
      <c r="L40" s="333"/>
      <c r="M40" s="333"/>
      <c r="N40" s="333"/>
      <c r="O40" s="323"/>
      <c r="P40" s="323"/>
      <c r="Q40" s="3"/>
      <c r="R40" s="3"/>
    </row>
    <row r="41" spans="1:18" ht="15.75" x14ac:dyDescent="0.25">
      <c r="A41" s="331"/>
      <c r="B41" s="323"/>
      <c r="C41" s="211"/>
      <c r="D41" s="211"/>
      <c r="E41" s="211"/>
      <c r="F41" s="211"/>
      <c r="G41" s="211"/>
      <c r="H41" s="211"/>
      <c r="I41" s="211"/>
      <c r="J41" s="211"/>
      <c r="K41" s="211"/>
      <c r="L41" s="323"/>
      <c r="M41" s="323"/>
      <c r="N41" s="323"/>
      <c r="O41" s="323"/>
      <c r="P41" s="323"/>
      <c r="Q41" s="3"/>
      <c r="R41" s="3"/>
    </row>
    <row r="42" spans="1:18" ht="15.75" x14ac:dyDescent="0.25">
      <c r="A42" s="331"/>
      <c r="B42" s="323"/>
      <c r="C42" s="323"/>
      <c r="D42" s="323"/>
      <c r="E42" s="323"/>
      <c r="F42" s="323"/>
      <c r="G42" s="323"/>
      <c r="H42" s="323"/>
      <c r="I42" s="323"/>
      <c r="J42" s="323"/>
      <c r="K42" s="323"/>
      <c r="L42" s="323"/>
      <c r="M42" s="323"/>
      <c r="N42" s="323"/>
      <c r="O42" s="323"/>
      <c r="P42" s="323"/>
      <c r="Q42" s="3"/>
      <c r="R42" s="3"/>
    </row>
    <row r="43" spans="1:18" ht="15.75" x14ac:dyDescent="0.25">
      <c r="A43" s="4"/>
      <c r="B43" s="3"/>
      <c r="C43" s="3"/>
      <c r="D43" s="3"/>
      <c r="E43" s="3"/>
      <c r="F43" s="3"/>
      <c r="G43" s="3"/>
      <c r="H43" s="3"/>
      <c r="I43" s="3"/>
      <c r="J43" s="3"/>
      <c r="K43" s="3"/>
      <c r="L43" s="3"/>
      <c r="M43" s="3"/>
      <c r="N43" s="3"/>
      <c r="O43" s="3"/>
      <c r="P43" s="3"/>
      <c r="Q43" s="3"/>
      <c r="R43" s="3"/>
    </row>
    <row r="44" spans="1:18" ht="15.75" x14ac:dyDescent="0.25">
      <c r="L44" s="3"/>
      <c r="M44" s="3"/>
      <c r="N44" s="3"/>
      <c r="O44" s="3"/>
      <c r="P44" s="3"/>
      <c r="Q44" s="3"/>
      <c r="R44" s="3"/>
    </row>
  </sheetData>
  <sheetProtection password="C535" sheet="1" objects="1" scenarios="1"/>
  <mergeCells count="7">
    <mergeCell ref="A1:G1"/>
    <mergeCell ref="I16:I17"/>
    <mergeCell ref="K16:K17"/>
    <mergeCell ref="M16:N17"/>
    <mergeCell ref="M20:N20"/>
    <mergeCell ref="K19:K20"/>
    <mergeCell ref="A2:G2"/>
  </mergeCells>
  <pageMargins left="0.7" right="0.7" top="0.75" bottom="0.75" header="0.3" footer="0.3"/>
  <pageSetup scale="68"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B050"/>
  </sheetPr>
  <dimension ref="A1:N65"/>
  <sheetViews>
    <sheetView showGridLines="0" showZeros="0" zoomScaleNormal="100" workbookViewId="0">
      <selection sqref="A1:H1"/>
    </sheetView>
  </sheetViews>
  <sheetFormatPr defaultColWidth="9.140625" defaultRowHeight="15.75" x14ac:dyDescent="0.25"/>
  <cols>
    <col min="1" max="1" width="8.140625" style="3" customWidth="1"/>
    <col min="2" max="2" width="4.28515625" style="3" customWidth="1"/>
    <col min="3" max="3" width="64.28515625" style="3" customWidth="1"/>
    <col min="4" max="4" width="14.140625" style="3" customWidth="1"/>
    <col min="5" max="5" width="2.7109375" style="3" customWidth="1"/>
    <col min="6" max="6" width="11.140625" style="3" customWidth="1"/>
    <col min="7" max="7" width="2.7109375" style="3" customWidth="1"/>
    <col min="8" max="8" width="14.140625" style="3" customWidth="1"/>
    <col min="9" max="11" width="9.140625" style="3"/>
    <col min="12" max="12" width="0" style="3" hidden="1" customWidth="1"/>
    <col min="13" max="16384" width="9.140625" style="3"/>
  </cols>
  <sheetData>
    <row r="1" spans="1:13" ht="21" x14ac:dyDescent="0.35">
      <c r="A1" s="738" t="s">
        <v>117</v>
      </c>
      <c r="B1" s="738"/>
      <c r="C1" s="738"/>
      <c r="D1" s="738"/>
      <c r="E1" s="738"/>
      <c r="F1" s="738"/>
      <c r="G1" s="738"/>
      <c r="H1" s="738"/>
      <c r="I1" s="99"/>
      <c r="J1" s="99"/>
      <c r="K1" s="99"/>
      <c r="L1" s="99"/>
      <c r="M1" s="99"/>
    </row>
    <row r="2" spans="1:13" ht="8.25" customHeight="1" thickBot="1" x14ac:dyDescent="0.3">
      <c r="A2" s="323"/>
      <c r="B2" s="323"/>
      <c r="C2" s="323"/>
      <c r="D2" s="323"/>
      <c r="E2" s="323"/>
      <c r="F2" s="323"/>
      <c r="G2" s="323"/>
      <c r="H2" s="323"/>
      <c r="I2" s="99"/>
      <c r="J2" s="99"/>
      <c r="K2" s="99"/>
      <c r="L2" s="99"/>
      <c r="M2" s="99"/>
    </row>
    <row r="3" spans="1:13" x14ac:dyDescent="0.25">
      <c r="A3" s="745" t="s">
        <v>787</v>
      </c>
      <c r="B3" s="746"/>
      <c r="C3" s="746"/>
      <c r="D3" s="746"/>
      <c r="E3" s="746"/>
      <c r="F3" s="746"/>
      <c r="G3" s="746"/>
      <c r="H3" s="747"/>
      <c r="I3" s="99"/>
      <c r="J3" s="99"/>
      <c r="K3" s="99"/>
      <c r="L3" s="99"/>
      <c r="M3" s="99"/>
    </row>
    <row r="4" spans="1:13" ht="70.5" customHeight="1" x14ac:dyDescent="0.25">
      <c r="A4" s="739" t="s">
        <v>638</v>
      </c>
      <c r="B4" s="740"/>
      <c r="C4" s="740"/>
      <c r="D4" s="740"/>
      <c r="E4" s="740"/>
      <c r="F4" s="740"/>
      <c r="G4" s="740"/>
      <c r="H4" s="741"/>
      <c r="I4" s="99"/>
      <c r="J4" s="99"/>
      <c r="K4" s="99"/>
      <c r="L4" s="99"/>
      <c r="M4" s="99"/>
    </row>
    <row r="5" spans="1:13" ht="53.25" customHeight="1" thickBot="1" x14ac:dyDescent="0.3">
      <c r="A5" s="742" t="s">
        <v>639</v>
      </c>
      <c r="B5" s="743"/>
      <c r="C5" s="743"/>
      <c r="D5" s="743"/>
      <c r="E5" s="743"/>
      <c r="F5" s="743"/>
      <c r="G5" s="743"/>
      <c r="H5" s="744"/>
      <c r="I5" s="99"/>
      <c r="J5" s="99"/>
      <c r="K5" s="99"/>
      <c r="L5" s="99"/>
      <c r="M5" s="99"/>
    </row>
    <row r="6" spans="1:13" ht="11.25" customHeight="1" x14ac:dyDescent="0.25">
      <c r="A6" s="323"/>
      <c r="B6" s="323"/>
      <c r="C6" s="323"/>
      <c r="D6" s="323"/>
      <c r="E6" s="323"/>
      <c r="F6" s="323"/>
      <c r="G6" s="323"/>
      <c r="H6" s="323"/>
      <c r="I6" s="99"/>
      <c r="J6" s="99"/>
      <c r="K6" s="99"/>
      <c r="L6" s="99"/>
      <c r="M6" s="99"/>
    </row>
    <row r="7" spans="1:13" x14ac:dyDescent="0.25">
      <c r="A7" s="331" t="s">
        <v>118</v>
      </c>
      <c r="B7" s="323"/>
      <c r="C7" s="323"/>
      <c r="D7" s="323"/>
      <c r="E7" s="323"/>
      <c r="F7" s="323"/>
      <c r="G7" s="323"/>
      <c r="H7" s="323"/>
      <c r="I7" s="99"/>
      <c r="J7" s="99"/>
      <c r="K7" s="99"/>
      <c r="L7" s="99"/>
      <c r="M7" s="99"/>
    </row>
    <row r="8" spans="1:13" ht="6.75" customHeight="1" x14ac:dyDescent="0.25">
      <c r="A8" s="323"/>
      <c r="B8" s="323"/>
      <c r="C8" s="323"/>
      <c r="D8" s="323"/>
      <c r="E8" s="323"/>
      <c r="F8" s="323"/>
      <c r="G8" s="323"/>
      <c r="H8" s="323"/>
      <c r="I8" s="99"/>
      <c r="J8" s="99"/>
      <c r="K8" s="99"/>
      <c r="L8" s="99"/>
      <c r="M8" s="99"/>
    </row>
    <row r="9" spans="1:13" x14ac:dyDescent="0.25">
      <c r="A9" s="323"/>
      <c r="B9" s="331" t="s">
        <v>119</v>
      </c>
      <c r="C9" s="323"/>
      <c r="D9" s="322" t="s">
        <v>120</v>
      </c>
      <c r="E9" s="351" t="s">
        <v>121</v>
      </c>
      <c r="F9" s="322" t="s">
        <v>25</v>
      </c>
      <c r="G9" s="351" t="s">
        <v>122</v>
      </c>
      <c r="H9" s="322" t="s">
        <v>123</v>
      </c>
      <c r="I9" s="99"/>
      <c r="J9" s="99"/>
      <c r="K9" s="99"/>
      <c r="L9" s="99"/>
      <c r="M9" s="99"/>
    </row>
    <row r="10" spans="1:13" x14ac:dyDescent="0.25">
      <c r="A10" s="323"/>
      <c r="B10" s="323"/>
      <c r="C10" s="323" t="s">
        <v>124</v>
      </c>
      <c r="D10" s="352"/>
      <c r="E10" s="353"/>
      <c r="F10" s="352"/>
      <c r="G10" s="353"/>
      <c r="H10" s="362">
        <f>D10-F10</f>
        <v>0</v>
      </c>
      <c r="I10" s="99"/>
      <c r="J10" s="99"/>
      <c r="K10" s="99"/>
      <c r="L10" s="99"/>
      <c r="M10" s="99"/>
    </row>
    <row r="11" spans="1:13" x14ac:dyDescent="0.25">
      <c r="A11" s="323"/>
      <c r="B11" s="323"/>
      <c r="C11" s="323" t="s">
        <v>125</v>
      </c>
      <c r="D11" s="355"/>
      <c r="E11" s="353"/>
      <c r="F11" s="355"/>
      <c r="G11" s="353"/>
      <c r="H11" s="362">
        <f t="shared" ref="H11:H17" si="0">D11-F11</f>
        <v>0</v>
      </c>
      <c r="I11" s="99"/>
      <c r="J11" s="99"/>
      <c r="K11" s="99"/>
      <c r="L11" s="99"/>
      <c r="M11" s="99"/>
    </row>
    <row r="12" spans="1:13" x14ac:dyDescent="0.25">
      <c r="A12" s="323"/>
      <c r="B12" s="323"/>
      <c r="C12" s="323" t="s">
        <v>126</v>
      </c>
      <c r="D12" s="355"/>
      <c r="E12" s="353"/>
      <c r="F12" s="355"/>
      <c r="G12" s="353"/>
      <c r="H12" s="362">
        <f t="shared" si="0"/>
        <v>0</v>
      </c>
      <c r="I12" s="99"/>
      <c r="J12" s="99"/>
      <c r="K12" s="99"/>
      <c r="L12" s="99"/>
      <c r="M12" s="99"/>
    </row>
    <row r="13" spans="1:13" x14ac:dyDescent="0.25">
      <c r="A13" s="323"/>
      <c r="B13" s="323"/>
      <c r="C13" s="323" t="s">
        <v>127</v>
      </c>
      <c r="D13" s="355"/>
      <c r="E13" s="353"/>
      <c r="F13" s="355"/>
      <c r="G13" s="353"/>
      <c r="H13" s="362">
        <f t="shared" si="0"/>
        <v>0</v>
      </c>
      <c r="I13" s="99"/>
      <c r="J13" s="99"/>
      <c r="K13" s="99"/>
      <c r="L13" s="99"/>
      <c r="M13" s="99"/>
    </row>
    <row r="14" spans="1:13" x14ac:dyDescent="0.25">
      <c r="A14" s="323"/>
      <c r="B14" s="323"/>
      <c r="C14" s="323" t="s">
        <v>128</v>
      </c>
      <c r="D14" s="355"/>
      <c r="E14" s="353"/>
      <c r="F14" s="355"/>
      <c r="G14" s="353"/>
      <c r="H14" s="362">
        <f t="shared" si="0"/>
        <v>0</v>
      </c>
      <c r="I14" s="99"/>
      <c r="J14" s="99"/>
      <c r="K14" s="99"/>
      <c r="L14" s="99"/>
      <c r="M14" s="99"/>
    </row>
    <row r="15" spans="1:13" x14ac:dyDescent="0.25">
      <c r="A15" s="323"/>
      <c r="B15" s="323"/>
      <c r="C15" s="323" t="s">
        <v>1</v>
      </c>
      <c r="D15" s="355"/>
      <c r="E15" s="353"/>
      <c r="F15" s="355"/>
      <c r="G15" s="353"/>
      <c r="H15" s="362">
        <f t="shared" si="0"/>
        <v>0</v>
      </c>
      <c r="I15" s="99"/>
      <c r="J15" s="99"/>
      <c r="K15" s="99"/>
      <c r="L15" s="99"/>
      <c r="M15" s="99"/>
    </row>
    <row r="16" spans="1:13" x14ac:dyDescent="0.25">
      <c r="A16" s="323"/>
      <c r="B16" s="323"/>
      <c r="C16" s="323" t="s">
        <v>85</v>
      </c>
      <c r="D16" s="355"/>
      <c r="E16" s="353"/>
      <c r="F16" s="355"/>
      <c r="G16" s="353"/>
      <c r="H16" s="362">
        <f t="shared" si="0"/>
        <v>0</v>
      </c>
      <c r="I16" s="99"/>
      <c r="J16" s="99"/>
      <c r="K16" s="99"/>
      <c r="L16" s="99"/>
      <c r="M16" s="99"/>
    </row>
    <row r="17" spans="1:14" x14ac:dyDescent="0.25">
      <c r="A17" s="323"/>
      <c r="B17" s="323"/>
      <c r="C17" s="327" t="s">
        <v>85</v>
      </c>
      <c r="D17" s="354"/>
      <c r="E17" s="354"/>
      <c r="F17" s="354"/>
      <c r="G17" s="354"/>
      <c r="H17" s="362">
        <f t="shared" si="0"/>
        <v>0</v>
      </c>
      <c r="I17" s="99"/>
      <c r="J17" s="99"/>
      <c r="K17" s="99"/>
      <c r="L17" s="99"/>
      <c r="M17" s="99"/>
    </row>
    <row r="18" spans="1:14" x14ac:dyDescent="0.25">
      <c r="A18" s="331" t="s">
        <v>129</v>
      </c>
      <c r="B18" s="331"/>
      <c r="C18" s="356" t="s">
        <v>130</v>
      </c>
      <c r="D18" s="357"/>
      <c r="E18" s="358"/>
      <c r="F18" s="358"/>
      <c r="G18" s="359"/>
      <c r="H18" s="363">
        <f>SUM(H10:H17)</f>
        <v>0</v>
      </c>
      <c r="I18" s="99"/>
      <c r="J18" s="99"/>
      <c r="K18" s="99"/>
      <c r="L18" s="99"/>
      <c r="M18" s="99"/>
    </row>
    <row r="19" spans="1:14" x14ac:dyDescent="0.25">
      <c r="A19" s="323"/>
      <c r="B19" s="323"/>
      <c r="C19" s="323"/>
      <c r="D19" s="323"/>
      <c r="E19" s="323"/>
      <c r="F19" s="323"/>
      <c r="G19" s="323"/>
      <c r="H19" s="333"/>
      <c r="I19" s="99"/>
      <c r="J19" s="99"/>
      <c r="K19" s="99"/>
      <c r="L19" s="99"/>
    </row>
    <row r="20" spans="1:14" x14ac:dyDescent="0.25">
      <c r="A20" s="323"/>
      <c r="B20" s="331" t="s">
        <v>131</v>
      </c>
      <c r="C20" s="323"/>
      <c r="D20" s="322" t="s">
        <v>120</v>
      </c>
      <c r="E20" s="351" t="s">
        <v>121</v>
      </c>
      <c r="F20" s="322" t="s">
        <v>25</v>
      </c>
      <c r="G20" s="351" t="s">
        <v>122</v>
      </c>
      <c r="H20" s="337" t="s">
        <v>123</v>
      </c>
      <c r="I20" s="99"/>
      <c r="J20" s="99"/>
      <c r="K20" s="99"/>
      <c r="L20" s="99"/>
    </row>
    <row r="21" spans="1:14" x14ac:dyDescent="0.25">
      <c r="A21" s="323"/>
      <c r="B21" s="323"/>
      <c r="C21" s="323" t="s">
        <v>132</v>
      </c>
      <c r="D21" s="352"/>
      <c r="E21" s="353"/>
      <c r="F21" s="352"/>
      <c r="G21" s="353"/>
      <c r="H21" s="362">
        <f t="shared" ref="H21:H24" si="1">D21-F21</f>
        <v>0</v>
      </c>
      <c r="I21" s="99"/>
      <c r="J21" s="99"/>
      <c r="K21" s="99"/>
      <c r="L21" s="99"/>
    </row>
    <row r="22" spans="1:14" x14ac:dyDescent="0.25">
      <c r="A22" s="323"/>
      <c r="B22" s="323"/>
      <c r="C22" s="323" t="s">
        <v>133</v>
      </c>
      <c r="D22" s="355"/>
      <c r="E22" s="353"/>
      <c r="F22" s="355"/>
      <c r="G22" s="353"/>
      <c r="H22" s="364">
        <f t="shared" si="1"/>
        <v>0</v>
      </c>
      <c r="I22" s="99"/>
      <c r="J22" s="99"/>
      <c r="K22" s="99"/>
      <c r="L22" s="99"/>
    </row>
    <row r="23" spans="1:14" x14ac:dyDescent="0.25">
      <c r="A23" s="323"/>
      <c r="B23" s="323"/>
      <c r="C23" s="323" t="s">
        <v>85</v>
      </c>
      <c r="D23" s="355"/>
      <c r="E23" s="353"/>
      <c r="F23" s="355"/>
      <c r="G23" s="353"/>
      <c r="H23" s="364">
        <f t="shared" si="1"/>
        <v>0</v>
      </c>
      <c r="I23" s="99"/>
      <c r="J23" s="99"/>
      <c r="K23" s="99"/>
      <c r="L23" s="99"/>
    </row>
    <row r="24" spans="1:14" x14ac:dyDescent="0.25">
      <c r="A24" s="323"/>
      <c r="B24" s="323"/>
      <c r="C24" s="327" t="s">
        <v>85</v>
      </c>
      <c r="D24" s="352"/>
      <c r="E24" s="354"/>
      <c r="F24" s="352"/>
      <c r="G24" s="354"/>
      <c r="H24" s="364">
        <f t="shared" si="1"/>
        <v>0</v>
      </c>
      <c r="I24" s="99"/>
      <c r="J24" s="99"/>
      <c r="K24" s="99"/>
      <c r="L24" s="99"/>
    </row>
    <row r="25" spans="1:14" x14ac:dyDescent="0.25">
      <c r="A25" s="331" t="s">
        <v>134</v>
      </c>
      <c r="B25" s="331"/>
      <c r="C25" s="356" t="s">
        <v>130</v>
      </c>
      <c r="D25" s="323"/>
      <c r="E25" s="359"/>
      <c r="F25" s="359"/>
      <c r="G25" s="359"/>
      <c r="H25" s="363">
        <f>SUM(H21:H24)</f>
        <v>0</v>
      </c>
      <c r="I25" s="99"/>
      <c r="J25" s="99"/>
      <c r="K25" s="99"/>
      <c r="L25" s="99"/>
    </row>
    <row r="26" spans="1:14" x14ac:dyDescent="0.25">
      <c r="A26" s="323"/>
      <c r="B26" s="323"/>
      <c r="C26" s="323"/>
      <c r="D26" s="323"/>
      <c r="E26" s="323"/>
      <c r="F26" s="323"/>
      <c r="G26" s="323"/>
      <c r="H26" s="333"/>
    </row>
    <row r="27" spans="1:14" x14ac:dyDescent="0.25">
      <c r="A27" s="331" t="s">
        <v>135</v>
      </c>
      <c r="B27" s="323" t="s">
        <v>136</v>
      </c>
      <c r="C27" s="323"/>
      <c r="D27" s="323"/>
      <c r="E27" s="323"/>
      <c r="F27" s="323"/>
      <c r="G27" s="323"/>
      <c r="H27" s="362">
        <f>IF(H18-H25&lt;0,0,H18-H25)</f>
        <v>0</v>
      </c>
    </row>
    <row r="28" spans="1:14" x14ac:dyDescent="0.25">
      <c r="A28" s="331" t="s">
        <v>137</v>
      </c>
      <c r="B28" s="323" t="s">
        <v>138</v>
      </c>
      <c r="C28" s="323"/>
      <c r="D28" s="323"/>
      <c r="E28" s="323"/>
      <c r="F28" s="323"/>
      <c r="G28" s="323"/>
      <c r="H28" s="365">
        <v>0.25</v>
      </c>
    </row>
    <row r="29" spans="1:14" x14ac:dyDescent="0.25">
      <c r="A29" s="331" t="s">
        <v>139</v>
      </c>
      <c r="B29" s="323" t="s">
        <v>140</v>
      </c>
      <c r="C29" s="323"/>
      <c r="D29" s="323"/>
      <c r="E29" s="323"/>
      <c r="F29" s="323"/>
      <c r="G29" s="323"/>
      <c r="H29" s="364">
        <f>ROUND(H27*H28,0)</f>
        <v>0</v>
      </c>
    </row>
    <row r="30" spans="1:14" x14ac:dyDescent="0.25">
      <c r="A30" s="331" t="s">
        <v>141</v>
      </c>
      <c r="B30" s="323" t="s">
        <v>142</v>
      </c>
      <c r="C30" s="323"/>
      <c r="D30" s="323"/>
      <c r="E30" s="323"/>
      <c r="F30" s="323"/>
      <c r="G30" s="323"/>
      <c r="H30" s="366">
        <v>0.153</v>
      </c>
      <c r="N30" s="3" t="s">
        <v>524</v>
      </c>
    </row>
    <row r="31" spans="1:14" x14ac:dyDescent="0.25">
      <c r="A31" s="331" t="s">
        <v>143</v>
      </c>
      <c r="B31" s="323" t="s">
        <v>144</v>
      </c>
      <c r="C31" s="323"/>
      <c r="D31" s="323"/>
      <c r="E31" s="323"/>
      <c r="F31" s="323"/>
      <c r="G31" s="323"/>
      <c r="H31" s="364">
        <f>IF(H27&lt;=L32,H27*H30,L31+(H27*0.029))</f>
        <v>0</v>
      </c>
      <c r="L31" s="3">
        <v>15773</v>
      </c>
    </row>
    <row r="32" spans="1:14" x14ac:dyDescent="0.25">
      <c r="A32" s="331"/>
      <c r="B32" s="323"/>
      <c r="C32" s="323" t="s">
        <v>145</v>
      </c>
      <c r="D32" s="323"/>
      <c r="E32" s="323"/>
      <c r="F32" s="323"/>
      <c r="G32" s="323"/>
      <c r="H32" s="367"/>
      <c r="L32" s="3">
        <v>127200</v>
      </c>
    </row>
    <row r="33" spans="1:8" x14ac:dyDescent="0.25">
      <c r="A33" s="331"/>
      <c r="B33" s="323"/>
      <c r="C33" s="323" t="s">
        <v>146</v>
      </c>
      <c r="D33" s="323"/>
      <c r="E33" s="323"/>
      <c r="F33" s="323"/>
      <c r="G33" s="323"/>
      <c r="H33" s="368"/>
    </row>
    <row r="34" spans="1:8" x14ac:dyDescent="0.25">
      <c r="A34" s="331" t="s">
        <v>147</v>
      </c>
      <c r="B34" s="323" t="s">
        <v>148</v>
      </c>
      <c r="C34" s="323"/>
      <c r="D34" s="323"/>
      <c r="E34" s="323"/>
      <c r="F34" s="323"/>
      <c r="G34" s="323"/>
      <c r="H34" s="362">
        <f>H29+H31</f>
        <v>0</v>
      </c>
    </row>
    <row r="35" spans="1:8" ht="51.75" customHeight="1" x14ac:dyDescent="0.25">
      <c r="A35" s="331"/>
      <c r="B35" s="323"/>
      <c r="C35" s="323"/>
      <c r="D35" s="323"/>
      <c r="E35" s="323"/>
      <c r="F35" s="323"/>
      <c r="G35" s="323"/>
      <c r="H35" s="333"/>
    </row>
    <row r="36" spans="1:8" x14ac:dyDescent="0.25">
      <c r="A36" s="331" t="s">
        <v>149</v>
      </c>
      <c r="B36" s="323"/>
      <c r="C36" s="323"/>
      <c r="D36" s="323"/>
      <c r="E36" s="323"/>
      <c r="F36" s="323"/>
      <c r="G36" s="323"/>
      <c r="H36" s="333"/>
    </row>
    <row r="37" spans="1:8" x14ac:dyDescent="0.25">
      <c r="A37" s="323"/>
      <c r="B37" s="323"/>
      <c r="C37" s="323"/>
      <c r="D37" s="323"/>
      <c r="E37" s="323"/>
      <c r="F37" s="323"/>
      <c r="G37" s="323"/>
      <c r="H37" s="333"/>
    </row>
    <row r="38" spans="1:8" x14ac:dyDescent="0.25">
      <c r="A38" s="323"/>
      <c r="B38" s="331" t="s">
        <v>150</v>
      </c>
      <c r="C38" s="323"/>
      <c r="D38" s="322" t="s">
        <v>151</v>
      </c>
      <c r="E38" s="351" t="s">
        <v>121</v>
      </c>
      <c r="F38" s="322" t="s">
        <v>152</v>
      </c>
      <c r="G38" s="351" t="s">
        <v>122</v>
      </c>
      <c r="H38" s="337" t="s">
        <v>123</v>
      </c>
    </row>
    <row r="39" spans="1:8" x14ac:dyDescent="0.25">
      <c r="A39" s="323"/>
      <c r="B39" s="323"/>
      <c r="C39" s="323" t="s">
        <v>59</v>
      </c>
      <c r="D39" s="352"/>
      <c r="E39" s="353"/>
      <c r="F39" s="352"/>
      <c r="G39" s="353"/>
      <c r="H39" s="362">
        <f>D39-F39</f>
        <v>0</v>
      </c>
    </row>
    <row r="40" spans="1:8" x14ac:dyDescent="0.25">
      <c r="A40" s="323"/>
      <c r="B40" s="323"/>
      <c r="C40" s="323" t="s">
        <v>20</v>
      </c>
      <c r="D40" s="352"/>
      <c r="E40" s="353"/>
      <c r="F40" s="352"/>
      <c r="G40" s="353"/>
      <c r="H40" s="362">
        <f>D40-F40</f>
        <v>0</v>
      </c>
    </row>
    <row r="41" spans="1:8" x14ac:dyDescent="0.25">
      <c r="A41" s="323"/>
      <c r="B41" s="323"/>
      <c r="C41" s="323" t="s">
        <v>153</v>
      </c>
      <c r="D41" s="352"/>
      <c r="E41" s="353"/>
      <c r="F41" s="352"/>
      <c r="G41" s="353"/>
      <c r="H41" s="362">
        <f>D41-F41</f>
        <v>0</v>
      </c>
    </row>
    <row r="42" spans="1:8" x14ac:dyDescent="0.25">
      <c r="A42" s="323"/>
      <c r="B42" s="323"/>
      <c r="C42" s="327" t="s">
        <v>47</v>
      </c>
      <c r="D42" s="352"/>
      <c r="E42" s="354"/>
      <c r="F42" s="352"/>
      <c r="G42" s="354"/>
      <c r="H42" s="362">
        <f>D42-F42</f>
        <v>0</v>
      </c>
    </row>
    <row r="43" spans="1:8" x14ac:dyDescent="0.25">
      <c r="A43" s="331" t="s">
        <v>154</v>
      </c>
      <c r="B43" s="331"/>
      <c r="C43" s="360" t="s">
        <v>130</v>
      </c>
      <c r="D43" s="359"/>
      <c r="E43" s="359"/>
      <c r="F43" s="359"/>
      <c r="G43" s="359"/>
      <c r="H43" s="363">
        <f>IF(SUM(H39:H42)&lt;0,0,SUM(H39:H42))</f>
        <v>0</v>
      </c>
    </row>
    <row r="44" spans="1:8" x14ac:dyDescent="0.25">
      <c r="A44" s="323"/>
      <c r="B44" s="323"/>
      <c r="C44" s="323"/>
      <c r="D44" s="323"/>
      <c r="E44" s="323"/>
      <c r="F44" s="323"/>
      <c r="G44" s="323"/>
      <c r="H44" s="333"/>
    </row>
    <row r="45" spans="1:8" x14ac:dyDescent="0.25">
      <c r="A45" s="331" t="s">
        <v>155</v>
      </c>
      <c r="B45" s="323" t="s">
        <v>156</v>
      </c>
      <c r="C45" s="323"/>
      <c r="D45" s="323"/>
      <c r="E45" s="323"/>
      <c r="F45" s="323"/>
      <c r="G45" s="323"/>
      <c r="H45" s="369">
        <v>0.15</v>
      </c>
    </row>
    <row r="46" spans="1:8" x14ac:dyDescent="0.25">
      <c r="A46" s="331" t="s">
        <v>157</v>
      </c>
      <c r="B46" s="323" t="s">
        <v>158</v>
      </c>
      <c r="C46" s="323"/>
      <c r="D46" s="323"/>
      <c r="E46" s="323"/>
      <c r="F46" s="323"/>
      <c r="G46" s="323"/>
      <c r="H46" s="363">
        <f>H43*H45</f>
        <v>0</v>
      </c>
    </row>
    <row r="47" spans="1:8" ht="33.75" customHeight="1" x14ac:dyDescent="0.25">
      <c r="A47" s="323"/>
      <c r="B47" s="323"/>
      <c r="C47" s="323"/>
      <c r="D47" s="323"/>
      <c r="E47" s="323"/>
      <c r="F47" s="323"/>
      <c r="G47" s="323"/>
      <c r="H47" s="323"/>
    </row>
    <row r="48" spans="1:8" x14ac:dyDescent="0.25">
      <c r="A48" s="331" t="s">
        <v>159</v>
      </c>
      <c r="B48" s="323"/>
      <c r="C48" s="323"/>
      <c r="D48" s="323"/>
      <c r="E48" s="323"/>
      <c r="F48" s="323"/>
      <c r="G48" s="323"/>
      <c r="H48" s="323"/>
    </row>
    <row r="49" spans="1:8" ht="20.100000000000001" customHeight="1" x14ac:dyDescent="0.25">
      <c r="A49" s="323" t="s">
        <v>160</v>
      </c>
      <c r="B49" s="323"/>
      <c r="C49" s="331" t="s">
        <v>161</v>
      </c>
      <c r="D49" s="323"/>
      <c r="E49" s="323"/>
      <c r="F49" s="323"/>
      <c r="G49" s="323"/>
      <c r="H49" s="361"/>
    </row>
    <row r="50" spans="1:8" ht="20.100000000000001" customHeight="1" x14ac:dyDescent="0.25">
      <c r="A50" s="323" t="s">
        <v>162</v>
      </c>
      <c r="B50" s="323"/>
      <c r="C50" s="331" t="s">
        <v>163</v>
      </c>
      <c r="D50" s="323"/>
      <c r="E50" s="323"/>
      <c r="F50" s="323"/>
      <c r="G50" s="351" t="s">
        <v>121</v>
      </c>
      <c r="H50" s="362">
        <f>H34</f>
        <v>0</v>
      </c>
    </row>
    <row r="51" spans="1:8" ht="20.100000000000001" customHeight="1" x14ac:dyDescent="0.25">
      <c r="A51" s="323" t="s">
        <v>164</v>
      </c>
      <c r="B51" s="323"/>
      <c r="C51" s="331" t="s">
        <v>165</v>
      </c>
      <c r="D51" s="323"/>
      <c r="E51" s="323"/>
      <c r="F51" s="323"/>
      <c r="G51" s="351" t="s">
        <v>121</v>
      </c>
      <c r="H51" s="362">
        <f>H46</f>
        <v>0</v>
      </c>
    </row>
    <row r="52" spans="1:8" ht="20.100000000000001" customHeight="1" x14ac:dyDescent="0.25">
      <c r="A52" s="323" t="s">
        <v>166</v>
      </c>
      <c r="B52" s="323"/>
      <c r="C52" s="331" t="s">
        <v>167</v>
      </c>
      <c r="D52" s="323"/>
      <c r="E52" s="323"/>
      <c r="F52" s="323"/>
      <c r="G52" s="351" t="s">
        <v>122</v>
      </c>
      <c r="H52" s="362">
        <f>H49-H50-H51</f>
        <v>0</v>
      </c>
    </row>
    <row r="53" spans="1:8" x14ac:dyDescent="0.25">
      <c r="A53" s="323"/>
      <c r="B53" s="323"/>
      <c r="C53" s="323"/>
      <c r="D53" s="323"/>
      <c r="E53" s="323"/>
      <c r="F53" s="323"/>
      <c r="G53" s="323"/>
      <c r="H53" s="323"/>
    </row>
    <row r="54" spans="1:8" x14ac:dyDescent="0.25">
      <c r="A54" s="323"/>
      <c r="B54" s="323"/>
      <c r="C54" s="323"/>
      <c r="D54" s="323"/>
      <c r="E54" s="323"/>
      <c r="F54" s="323"/>
      <c r="G54" s="323"/>
      <c r="H54" s="323"/>
    </row>
    <row r="55" spans="1:8" x14ac:dyDescent="0.25">
      <c r="A55" s="323"/>
      <c r="B55" s="323"/>
      <c r="C55" s="323"/>
      <c r="D55" s="323"/>
      <c r="E55" s="323"/>
      <c r="F55" s="323"/>
      <c r="G55" s="323"/>
      <c r="H55" s="323"/>
    </row>
    <row r="56" spans="1:8" x14ac:dyDescent="0.25">
      <c r="A56" s="323"/>
      <c r="B56" s="323"/>
      <c r="C56" s="323"/>
      <c r="D56" s="323"/>
      <c r="E56" s="323"/>
      <c r="F56" s="323"/>
      <c r="G56" s="323"/>
      <c r="H56" s="323"/>
    </row>
    <row r="57" spans="1:8" x14ac:dyDescent="0.25">
      <c r="A57" s="323"/>
      <c r="B57" s="323"/>
      <c r="C57" s="323"/>
      <c r="D57" s="323"/>
      <c r="E57" s="323"/>
      <c r="F57" s="323"/>
      <c r="G57" s="323"/>
      <c r="H57" s="323"/>
    </row>
    <row r="58" spans="1:8" x14ac:dyDescent="0.25">
      <c r="A58" s="323"/>
      <c r="B58" s="323"/>
      <c r="C58" s="323"/>
      <c r="D58" s="323"/>
      <c r="E58" s="323"/>
      <c r="F58" s="323"/>
      <c r="G58" s="323"/>
      <c r="H58" s="323"/>
    </row>
    <row r="59" spans="1:8" x14ac:dyDescent="0.25">
      <c r="A59" s="323"/>
      <c r="B59" s="323"/>
      <c r="C59" s="323"/>
      <c r="D59" s="323"/>
      <c r="E59" s="323"/>
      <c r="F59" s="323"/>
      <c r="G59" s="323"/>
      <c r="H59" s="323"/>
    </row>
    <row r="60" spans="1:8" x14ac:dyDescent="0.25">
      <c r="A60" s="323"/>
      <c r="B60" s="323"/>
      <c r="C60" s="323"/>
      <c r="D60" s="323"/>
      <c r="E60" s="323"/>
      <c r="F60" s="323"/>
      <c r="G60" s="323"/>
      <c r="H60" s="323"/>
    </row>
    <row r="61" spans="1:8" x14ac:dyDescent="0.25">
      <c r="A61" s="323"/>
      <c r="B61" s="323"/>
      <c r="C61" s="323"/>
      <c r="D61" s="323"/>
      <c r="E61" s="323"/>
      <c r="F61" s="323"/>
      <c r="G61" s="323"/>
      <c r="H61" s="323"/>
    </row>
    <row r="62" spans="1:8" x14ac:dyDescent="0.25">
      <c r="A62" s="323"/>
      <c r="B62" s="323"/>
      <c r="C62" s="323"/>
      <c r="D62" s="323"/>
      <c r="E62" s="323"/>
      <c r="F62" s="323"/>
      <c r="G62" s="323"/>
      <c r="H62" s="323"/>
    </row>
    <row r="63" spans="1:8" x14ac:dyDescent="0.25">
      <c r="A63" s="323"/>
      <c r="B63" s="323"/>
      <c r="C63" s="323"/>
      <c r="D63" s="323"/>
      <c r="E63" s="323"/>
      <c r="F63" s="323"/>
      <c r="G63" s="323"/>
      <c r="H63" s="323"/>
    </row>
    <row r="64" spans="1:8" x14ac:dyDescent="0.25">
      <c r="A64" s="323"/>
      <c r="B64" s="323"/>
      <c r="C64" s="323"/>
      <c r="D64" s="323"/>
      <c r="E64" s="323"/>
      <c r="F64" s="323"/>
      <c r="G64" s="323"/>
      <c r="H64" s="323"/>
    </row>
    <row r="65" spans="1:8" x14ac:dyDescent="0.25">
      <c r="A65" s="323"/>
      <c r="B65" s="323"/>
      <c r="C65" s="323"/>
      <c r="D65" s="323"/>
      <c r="E65" s="323"/>
      <c r="F65" s="323"/>
      <c r="G65" s="323"/>
      <c r="H65" s="323"/>
    </row>
  </sheetData>
  <sheetProtection password="C535" sheet="1" objects="1" scenarios="1"/>
  <mergeCells count="4">
    <mergeCell ref="A1:H1"/>
    <mergeCell ref="A4:H4"/>
    <mergeCell ref="A5:H5"/>
    <mergeCell ref="A3:H3"/>
  </mergeCells>
  <pageMargins left="0.7" right="0.7" top="0.75" bottom="0.75" header="0.3" footer="0.3"/>
  <pageSetup orientation="landscape" horizontalDpi="1200" verticalDpi="1200" r:id="rId1"/>
  <rowBreaks count="1" manualBreakCount="1">
    <brk id="26" max="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Q84"/>
  <sheetViews>
    <sheetView view="pageBreakPreview" topLeftCell="A3" zoomScale="90" zoomScaleNormal="100" zoomScaleSheetLayoutView="90" workbookViewId="0">
      <selection activeCell="A19" sqref="A19"/>
    </sheetView>
  </sheetViews>
  <sheetFormatPr defaultColWidth="9.140625" defaultRowHeight="18.75" x14ac:dyDescent="0.3"/>
  <cols>
    <col min="1" max="1" width="33.140625" style="6" customWidth="1"/>
    <col min="2" max="2" width="16.42578125" style="9" customWidth="1"/>
    <col min="3" max="3" width="9" style="9" customWidth="1"/>
    <col min="4" max="4" width="16.5703125" style="9" customWidth="1"/>
    <col min="5" max="5" width="16.28515625" style="10" customWidth="1"/>
    <col min="6" max="7" width="24.28515625" style="6" customWidth="1"/>
    <col min="8" max="8" width="70.85546875" style="6" customWidth="1"/>
    <col min="9" max="16384" width="9.140625" style="6"/>
  </cols>
  <sheetData>
    <row r="1" spans="1:17" ht="26.25" x14ac:dyDescent="0.4">
      <c r="A1" s="601" t="s">
        <v>41</v>
      </c>
      <c r="B1" s="601"/>
      <c r="C1" s="601"/>
      <c r="D1" s="601"/>
      <c r="E1" s="601"/>
      <c r="F1" s="601"/>
      <c r="G1" s="601"/>
      <c r="H1" s="601"/>
    </row>
    <row r="2" spans="1:17" ht="27" thickBot="1" x14ac:dyDescent="0.45">
      <c r="A2" s="7"/>
      <c r="B2" s="7"/>
      <c r="C2" s="7"/>
      <c r="D2" s="602" t="s">
        <v>93</v>
      </c>
      <c r="E2" s="602"/>
      <c r="F2" s="602"/>
      <c r="G2" s="8"/>
      <c r="H2" s="7"/>
    </row>
    <row r="3" spans="1:17" ht="11.25" customHeight="1" thickBot="1" x14ac:dyDescent="0.35">
      <c r="D3" s="6"/>
    </row>
    <row r="4" spans="1:17" s="15" customFormat="1" ht="63.75" thickBot="1" x14ac:dyDescent="0.3">
      <c r="A4" s="11" t="s">
        <v>42</v>
      </c>
      <c r="B4" s="12" t="s">
        <v>43</v>
      </c>
      <c r="C4" s="11" t="s">
        <v>44</v>
      </c>
      <c r="D4" s="11" t="s">
        <v>459</v>
      </c>
      <c r="E4" s="13" t="s">
        <v>24</v>
      </c>
      <c r="F4" s="14" t="s">
        <v>25</v>
      </c>
      <c r="G4" s="14" t="s">
        <v>83</v>
      </c>
      <c r="H4" s="14" t="s">
        <v>10</v>
      </c>
    </row>
    <row r="5" spans="1:17" s="15" customFormat="1" x14ac:dyDescent="0.3">
      <c r="A5" s="16" t="s">
        <v>21</v>
      </c>
      <c r="B5" s="17"/>
      <c r="C5" s="18"/>
      <c r="D5" s="19"/>
      <c r="E5" s="19"/>
      <c r="F5" s="20"/>
      <c r="G5" s="21"/>
      <c r="H5" s="22"/>
    </row>
    <row r="6" spans="1:17" s="15" customFormat="1" x14ac:dyDescent="0.3">
      <c r="A6" s="23" t="s">
        <v>45</v>
      </c>
      <c r="B6" s="24"/>
      <c r="C6" s="25"/>
      <c r="D6" s="26"/>
      <c r="E6" s="143">
        <f>B6</f>
        <v>0</v>
      </c>
      <c r="F6" s="27"/>
      <c r="G6" s="28"/>
      <c r="H6" s="29"/>
    </row>
    <row r="7" spans="1:17" s="15" customFormat="1" x14ac:dyDescent="0.3">
      <c r="A7" s="23" t="s">
        <v>46</v>
      </c>
      <c r="B7" s="24"/>
      <c r="C7" s="25"/>
      <c r="D7" s="26"/>
      <c r="E7" s="143">
        <f>B7</f>
        <v>0</v>
      </c>
      <c r="F7" s="27"/>
      <c r="G7" s="28"/>
      <c r="H7" s="29"/>
    </row>
    <row r="8" spans="1:17" s="15" customFormat="1" x14ac:dyDescent="0.3">
      <c r="A8" s="30"/>
      <c r="B8" s="31"/>
      <c r="C8" s="32"/>
      <c r="D8" s="33"/>
      <c r="E8" s="143">
        <f>B8</f>
        <v>0</v>
      </c>
      <c r="F8" s="34"/>
      <c r="G8" s="35"/>
      <c r="H8" s="36"/>
    </row>
    <row r="9" spans="1:17" s="15" customFormat="1" ht="19.5" thickBot="1" x14ac:dyDescent="0.35">
      <c r="A9" s="37"/>
      <c r="B9" s="38"/>
      <c r="C9" s="39"/>
      <c r="D9" s="40"/>
      <c r="E9" s="144">
        <f>B9</f>
        <v>0</v>
      </c>
      <c r="F9" s="41"/>
      <c r="G9" s="42"/>
      <c r="H9" s="43"/>
    </row>
    <row r="10" spans="1:17" s="15" customFormat="1" ht="9" customHeight="1" thickBot="1" x14ac:dyDescent="0.35">
      <c r="A10" s="44"/>
      <c r="B10" s="45"/>
      <c r="C10" s="46"/>
      <c r="D10" s="47"/>
      <c r="E10" s="145"/>
      <c r="F10" s="48"/>
      <c r="G10" s="49"/>
      <c r="H10" s="50"/>
    </row>
    <row r="11" spans="1:17" s="15" customFormat="1" ht="18.75" customHeight="1" x14ac:dyDescent="0.3">
      <c r="A11" s="16" t="s">
        <v>84</v>
      </c>
      <c r="B11" s="17"/>
      <c r="C11" s="18"/>
      <c r="D11" s="19"/>
      <c r="E11" s="146"/>
      <c r="F11" s="20"/>
      <c r="G11" s="21"/>
      <c r="H11" s="22"/>
    </row>
    <row r="12" spans="1:17" s="15" customFormat="1" ht="18.75" customHeight="1" x14ac:dyDescent="0.3">
      <c r="A12" s="23" t="s">
        <v>48</v>
      </c>
      <c r="B12" s="51"/>
      <c r="C12" s="25"/>
      <c r="D12" s="26"/>
      <c r="E12" s="143">
        <f>B12*D12</f>
        <v>0</v>
      </c>
      <c r="F12" s="27"/>
      <c r="G12" s="28"/>
      <c r="H12" s="29"/>
      <c r="J12" s="1"/>
      <c r="K12" s="1"/>
      <c r="L12" s="1"/>
      <c r="M12" s="1"/>
      <c r="N12" s="1"/>
      <c r="O12" s="1"/>
      <c r="P12" s="1"/>
      <c r="Q12" s="1"/>
    </row>
    <row r="13" spans="1:17" s="15" customFormat="1" ht="18.75" customHeight="1" x14ac:dyDescent="0.3">
      <c r="A13" s="23" t="s">
        <v>49</v>
      </c>
      <c r="B13" s="51"/>
      <c r="C13" s="25"/>
      <c r="D13" s="26"/>
      <c r="E13" s="143">
        <f>B13*D13</f>
        <v>0</v>
      </c>
      <c r="F13" s="27"/>
      <c r="G13" s="28"/>
      <c r="H13" s="29"/>
      <c r="J13" s="1"/>
      <c r="K13" s="1"/>
      <c r="L13" s="1"/>
      <c r="M13" s="1"/>
      <c r="N13" s="1"/>
      <c r="O13" s="1"/>
      <c r="P13" s="1"/>
      <c r="Q13" s="1"/>
    </row>
    <row r="14" spans="1:17" s="15" customFormat="1" ht="18.75" customHeight="1" x14ac:dyDescent="0.3">
      <c r="A14" s="30" t="s">
        <v>50</v>
      </c>
      <c r="B14" s="52"/>
      <c r="C14" s="32"/>
      <c r="D14" s="33"/>
      <c r="E14" s="147">
        <f>B14*D14</f>
        <v>0</v>
      </c>
      <c r="F14" s="34"/>
      <c r="G14" s="35"/>
      <c r="H14" s="36"/>
      <c r="J14" s="1"/>
      <c r="K14" s="1"/>
      <c r="L14" s="1"/>
      <c r="M14" s="1"/>
      <c r="N14" s="1"/>
      <c r="O14" s="1"/>
      <c r="P14" s="1"/>
      <c r="Q14" s="1"/>
    </row>
    <row r="15" spans="1:17" s="15" customFormat="1" ht="18.75" customHeight="1" thickBot="1" x14ac:dyDescent="0.35">
      <c r="A15" s="37" t="s">
        <v>85</v>
      </c>
      <c r="B15" s="38"/>
      <c r="C15" s="39"/>
      <c r="D15" s="40"/>
      <c r="E15" s="144">
        <f>B15*D15</f>
        <v>0</v>
      </c>
      <c r="F15" s="41"/>
      <c r="G15" s="42"/>
      <c r="H15" s="43"/>
      <c r="J15" s="1"/>
      <c r="K15" s="1"/>
      <c r="L15" s="1"/>
      <c r="M15" s="1"/>
      <c r="N15" s="1"/>
      <c r="O15" s="1"/>
      <c r="P15" s="1"/>
      <c r="Q15" s="1"/>
    </row>
    <row r="16" spans="1:17" s="15" customFormat="1" ht="9" customHeight="1" thickBot="1" x14ac:dyDescent="0.35">
      <c r="A16" s="53"/>
      <c r="B16" s="54"/>
      <c r="C16" s="54"/>
      <c r="D16" s="55"/>
      <c r="E16" s="148"/>
      <c r="F16" s="56"/>
      <c r="G16" s="56"/>
      <c r="H16" s="57"/>
      <c r="J16" s="1"/>
      <c r="K16" s="1"/>
      <c r="L16" s="1"/>
      <c r="M16" s="1"/>
      <c r="N16" s="1"/>
      <c r="O16" s="1"/>
      <c r="P16" s="1"/>
      <c r="Q16" s="1"/>
    </row>
    <row r="17" spans="1:17" s="15" customFormat="1" ht="18.75" customHeight="1" x14ac:dyDescent="0.3">
      <c r="A17" s="16" t="s">
        <v>51</v>
      </c>
      <c r="B17" s="17"/>
      <c r="C17" s="18"/>
      <c r="D17" s="19"/>
      <c r="E17" s="146"/>
      <c r="F17" s="20"/>
      <c r="G17" s="21"/>
      <c r="H17" s="22"/>
      <c r="J17" s="1"/>
      <c r="K17" s="1"/>
      <c r="L17" s="1"/>
      <c r="M17" s="1"/>
      <c r="N17" s="1"/>
      <c r="O17" s="1"/>
      <c r="P17" s="1"/>
      <c r="Q17" s="1"/>
    </row>
    <row r="18" spans="1:17" s="15" customFormat="1" ht="18.75" customHeight="1" x14ac:dyDescent="0.3">
      <c r="A18" s="58"/>
      <c r="B18" s="59"/>
      <c r="C18" s="60"/>
      <c r="D18" s="61"/>
      <c r="E18" s="149">
        <f>B18*D18</f>
        <v>0</v>
      </c>
      <c r="F18" s="62"/>
      <c r="G18" s="63"/>
      <c r="H18" s="64"/>
      <c r="J18" s="1"/>
      <c r="K18" s="1"/>
      <c r="L18" s="1"/>
      <c r="M18" s="1"/>
      <c r="N18" s="1"/>
      <c r="O18" s="1"/>
      <c r="P18" s="1"/>
      <c r="Q18" s="1"/>
    </row>
    <row r="19" spans="1:17" s="15" customFormat="1" ht="18.75" customHeight="1" x14ac:dyDescent="0.3">
      <c r="A19" s="58"/>
      <c r="B19" s="59"/>
      <c r="C19" s="60"/>
      <c r="D19" s="61"/>
      <c r="E19" s="149">
        <f t="shared" ref="E19:E22" si="0">B19*D19</f>
        <v>0</v>
      </c>
      <c r="F19" s="65"/>
      <c r="G19" s="66"/>
      <c r="H19" s="64"/>
      <c r="J19" s="1"/>
      <c r="K19" s="1"/>
      <c r="L19" s="1"/>
      <c r="M19" s="1"/>
      <c r="N19" s="1"/>
      <c r="O19" s="1"/>
      <c r="P19" s="1"/>
      <c r="Q19" s="1"/>
    </row>
    <row r="20" spans="1:17" s="15" customFormat="1" ht="18.75" customHeight="1" x14ac:dyDescent="0.3">
      <c r="A20" s="58"/>
      <c r="B20" s="59"/>
      <c r="C20" s="60"/>
      <c r="D20" s="61"/>
      <c r="E20" s="149">
        <f t="shared" si="0"/>
        <v>0</v>
      </c>
      <c r="F20" s="65"/>
      <c r="G20" s="66"/>
      <c r="H20" s="64"/>
      <c r="J20" s="1"/>
      <c r="K20" s="1"/>
      <c r="L20" s="1"/>
      <c r="M20" s="1"/>
      <c r="N20" s="1"/>
      <c r="O20" s="1"/>
      <c r="P20" s="1"/>
      <c r="Q20" s="1"/>
    </row>
    <row r="21" spans="1:17" s="15" customFormat="1" ht="18.75" customHeight="1" x14ac:dyDescent="0.3">
      <c r="A21" s="58"/>
      <c r="B21" s="59"/>
      <c r="C21" s="60"/>
      <c r="D21" s="61"/>
      <c r="E21" s="149">
        <f t="shared" si="0"/>
        <v>0</v>
      </c>
      <c r="F21" s="65"/>
      <c r="G21" s="66"/>
      <c r="H21" s="64"/>
      <c r="J21" s="1"/>
      <c r="K21" s="1"/>
      <c r="L21" s="1"/>
      <c r="M21" s="1"/>
      <c r="N21" s="1"/>
      <c r="O21" s="1"/>
      <c r="P21" s="1"/>
      <c r="Q21" s="1"/>
    </row>
    <row r="22" spans="1:17" s="15" customFormat="1" ht="18.75" customHeight="1" thickBot="1" x14ac:dyDescent="0.35">
      <c r="A22" s="67"/>
      <c r="B22" s="68"/>
      <c r="C22" s="69"/>
      <c r="D22" s="70"/>
      <c r="E22" s="150">
        <f t="shared" si="0"/>
        <v>0</v>
      </c>
      <c r="F22" s="71"/>
      <c r="G22" s="72"/>
      <c r="H22" s="73"/>
      <c r="J22" s="1"/>
      <c r="K22" s="1"/>
      <c r="L22" s="1"/>
      <c r="M22" s="1"/>
      <c r="N22" s="1"/>
      <c r="O22" s="1"/>
      <c r="P22" s="1"/>
      <c r="Q22" s="1"/>
    </row>
    <row r="23" spans="1:17" s="15" customFormat="1" ht="9" customHeight="1" thickBot="1" x14ac:dyDescent="0.35">
      <c r="A23" s="53"/>
      <c r="B23" s="54"/>
      <c r="C23" s="54"/>
      <c r="D23" s="55"/>
      <c r="E23" s="148"/>
      <c r="F23" s="56"/>
      <c r="G23" s="56"/>
      <c r="H23" s="57"/>
      <c r="J23" s="1"/>
      <c r="K23" s="1"/>
      <c r="L23" s="1"/>
      <c r="M23" s="1"/>
      <c r="N23" s="1"/>
      <c r="O23" s="1"/>
      <c r="P23" s="1"/>
      <c r="Q23" s="1"/>
    </row>
    <row r="24" spans="1:17" s="15" customFormat="1" ht="18.75" customHeight="1" x14ac:dyDescent="0.3">
      <c r="A24" s="16" t="s">
        <v>52</v>
      </c>
      <c r="B24" s="17"/>
      <c r="C24" s="18"/>
      <c r="D24" s="19"/>
      <c r="E24" s="146"/>
      <c r="F24" s="20"/>
      <c r="G24" s="21"/>
      <c r="H24" s="22"/>
      <c r="J24" s="1"/>
      <c r="K24" s="1"/>
      <c r="L24" s="1"/>
      <c r="M24" s="1"/>
      <c r="N24" s="1"/>
      <c r="O24" s="1"/>
      <c r="P24" s="1"/>
      <c r="Q24" s="1"/>
    </row>
    <row r="25" spans="1:17" s="15" customFormat="1" ht="18.75" customHeight="1" x14ac:dyDescent="0.3">
      <c r="A25" s="58" t="s">
        <v>53</v>
      </c>
      <c r="B25" s="59"/>
      <c r="C25" s="60"/>
      <c r="D25" s="61"/>
      <c r="E25" s="149">
        <f>B25*D25</f>
        <v>0</v>
      </c>
      <c r="F25" s="62"/>
      <c r="G25" s="63"/>
      <c r="H25" s="64"/>
      <c r="J25" s="1"/>
      <c r="K25" s="1"/>
      <c r="L25" s="1"/>
      <c r="M25" s="1"/>
      <c r="N25" s="1"/>
      <c r="O25" s="1"/>
      <c r="P25" s="1"/>
      <c r="Q25" s="1"/>
    </row>
    <row r="26" spans="1:17" s="15" customFormat="1" ht="18.75" customHeight="1" x14ac:dyDescent="0.3">
      <c r="A26" s="58" t="s">
        <v>54</v>
      </c>
      <c r="B26" s="59"/>
      <c r="C26" s="60"/>
      <c r="D26" s="74"/>
      <c r="E26" s="149">
        <f>B26*D26</f>
        <v>0</v>
      </c>
      <c r="F26" s="62"/>
      <c r="G26" s="63"/>
      <c r="H26" s="64"/>
      <c r="J26" s="1"/>
      <c r="K26" s="1"/>
      <c r="L26" s="1"/>
      <c r="M26" s="1"/>
      <c r="N26" s="1"/>
      <c r="O26" s="1"/>
      <c r="P26" s="1"/>
      <c r="Q26" s="1"/>
    </row>
    <row r="27" spans="1:17" s="15" customFormat="1" ht="18.75" customHeight="1" thickBot="1" x14ac:dyDescent="0.35">
      <c r="A27" s="67" t="s">
        <v>85</v>
      </c>
      <c r="B27" s="68"/>
      <c r="C27" s="69"/>
      <c r="D27" s="70"/>
      <c r="E27" s="150">
        <f>B27*D27</f>
        <v>0</v>
      </c>
      <c r="F27" s="71"/>
      <c r="G27" s="72"/>
      <c r="H27" s="73"/>
      <c r="J27" s="2"/>
      <c r="K27" s="1"/>
      <c r="L27" s="1"/>
      <c r="M27" s="1"/>
      <c r="N27" s="1"/>
      <c r="O27" s="1"/>
      <c r="P27" s="1"/>
      <c r="Q27" s="1"/>
    </row>
    <row r="28" spans="1:17" s="15" customFormat="1" ht="9" customHeight="1" thickBot="1" x14ac:dyDescent="0.35">
      <c r="A28" s="53"/>
      <c r="B28" s="54"/>
      <c r="C28" s="54"/>
      <c r="D28" s="55"/>
      <c r="E28" s="148"/>
      <c r="F28" s="56"/>
      <c r="G28" s="56"/>
      <c r="H28" s="57"/>
      <c r="J28" s="2"/>
      <c r="K28" s="1"/>
      <c r="L28" s="1"/>
      <c r="M28" s="1"/>
      <c r="N28" s="1"/>
      <c r="O28" s="1"/>
      <c r="P28" s="1"/>
      <c r="Q28" s="1"/>
    </row>
    <row r="29" spans="1:17" s="15" customFormat="1" ht="19.5" customHeight="1" x14ac:dyDescent="0.3">
      <c r="A29" s="16" t="s">
        <v>55</v>
      </c>
      <c r="B29" s="17"/>
      <c r="C29" s="18"/>
      <c r="D29" s="19"/>
      <c r="E29" s="146"/>
      <c r="F29" s="20"/>
      <c r="G29" s="21"/>
      <c r="H29" s="22"/>
      <c r="J29" s="1"/>
      <c r="K29" s="1"/>
      <c r="L29" s="1"/>
      <c r="M29" s="1"/>
      <c r="N29" s="1"/>
      <c r="O29" s="1"/>
      <c r="P29" s="1"/>
      <c r="Q29" s="1"/>
    </row>
    <row r="30" spans="1:17" s="15" customFormat="1" ht="19.5" customHeight="1" x14ac:dyDescent="0.3">
      <c r="A30" s="58" t="s">
        <v>56</v>
      </c>
      <c r="B30" s="59"/>
      <c r="C30" s="60"/>
      <c r="D30" s="61"/>
      <c r="E30" s="149">
        <f>B30*D30</f>
        <v>0</v>
      </c>
      <c r="F30" s="65"/>
      <c r="G30" s="66"/>
      <c r="H30" s="64"/>
      <c r="J30" s="1"/>
      <c r="K30" s="1"/>
      <c r="L30" s="1"/>
      <c r="M30" s="1"/>
      <c r="N30" s="1"/>
      <c r="O30" s="1"/>
      <c r="P30" s="1"/>
      <c r="Q30" s="1"/>
    </row>
    <row r="31" spans="1:17" s="15" customFormat="1" ht="19.5" customHeight="1" x14ac:dyDescent="0.3">
      <c r="A31" s="58" t="s">
        <v>57</v>
      </c>
      <c r="B31" s="59"/>
      <c r="C31" s="60"/>
      <c r="D31" s="61"/>
      <c r="E31" s="149">
        <f t="shared" ref="E31:E35" si="1">B31*D31</f>
        <v>0</v>
      </c>
      <c r="F31" s="65"/>
      <c r="G31" s="66"/>
      <c r="H31" s="64"/>
    </row>
    <row r="32" spans="1:17" s="15" customFormat="1" ht="19.5" customHeight="1" x14ac:dyDescent="0.3">
      <c r="A32" s="58" t="s">
        <v>1</v>
      </c>
      <c r="B32" s="59"/>
      <c r="C32" s="60"/>
      <c r="D32" s="61"/>
      <c r="E32" s="149">
        <f t="shared" si="1"/>
        <v>0</v>
      </c>
      <c r="F32" s="65"/>
      <c r="G32" s="66"/>
      <c r="H32" s="64"/>
    </row>
    <row r="33" spans="1:8" s="15" customFormat="1" ht="19.5" customHeight="1" x14ac:dyDescent="0.3">
      <c r="A33" s="58" t="s">
        <v>3</v>
      </c>
      <c r="B33" s="75"/>
      <c r="C33" s="76"/>
      <c r="D33" s="77"/>
      <c r="E33" s="149">
        <f t="shared" si="1"/>
        <v>0</v>
      </c>
      <c r="F33" s="65"/>
      <c r="G33" s="66"/>
      <c r="H33" s="64"/>
    </row>
    <row r="34" spans="1:8" s="15" customFormat="1" ht="19.5" customHeight="1" x14ac:dyDescent="0.3">
      <c r="A34" s="58" t="s">
        <v>58</v>
      </c>
      <c r="B34" s="75"/>
      <c r="C34" s="76"/>
      <c r="D34" s="61"/>
      <c r="E34" s="149">
        <f t="shared" si="1"/>
        <v>0</v>
      </c>
      <c r="F34" s="65"/>
      <c r="G34" s="66"/>
      <c r="H34" s="64"/>
    </row>
    <row r="35" spans="1:8" ht="19.5" customHeight="1" thickBot="1" x14ac:dyDescent="0.35">
      <c r="A35" s="67" t="s">
        <v>86</v>
      </c>
      <c r="B35" s="68"/>
      <c r="C35" s="69"/>
      <c r="D35" s="70"/>
      <c r="E35" s="150">
        <f t="shared" si="1"/>
        <v>0</v>
      </c>
      <c r="F35" s="71"/>
      <c r="G35" s="72"/>
      <c r="H35" s="73"/>
    </row>
    <row r="36" spans="1:8" ht="9" customHeight="1" thickBot="1" x14ac:dyDescent="0.35">
      <c r="A36" s="78"/>
      <c r="B36" s="79"/>
      <c r="C36" s="79"/>
      <c r="D36" s="80"/>
      <c r="E36" s="151"/>
      <c r="F36" s="81"/>
      <c r="G36" s="81"/>
      <c r="H36" s="82"/>
    </row>
    <row r="37" spans="1:8" x14ac:dyDescent="0.3">
      <c r="A37" s="16" t="s">
        <v>59</v>
      </c>
      <c r="B37" s="17"/>
      <c r="C37" s="18"/>
      <c r="D37" s="83"/>
      <c r="E37" s="146"/>
      <c r="F37" s="20"/>
      <c r="G37" s="21"/>
      <c r="H37" s="22"/>
    </row>
    <row r="38" spans="1:8" x14ac:dyDescent="0.3">
      <c r="A38" s="23" t="s">
        <v>60</v>
      </c>
      <c r="B38" s="51"/>
      <c r="C38" s="25"/>
      <c r="D38" s="26"/>
      <c r="E38" s="143">
        <f>B38*D38</f>
        <v>0</v>
      </c>
      <c r="F38" s="84"/>
      <c r="G38" s="85"/>
      <c r="H38" s="29"/>
    </row>
    <row r="39" spans="1:8" x14ac:dyDescent="0.3">
      <c r="A39" s="23" t="s">
        <v>54</v>
      </c>
      <c r="B39" s="51"/>
      <c r="C39" s="25"/>
      <c r="D39" s="26"/>
      <c r="E39" s="143">
        <f t="shared" ref="E39:E41" si="2">B39*D39</f>
        <v>0</v>
      </c>
      <c r="F39" s="84"/>
      <c r="G39" s="85"/>
      <c r="H39" s="29"/>
    </row>
    <row r="40" spans="1:8" x14ac:dyDescent="0.3">
      <c r="A40" s="23" t="s">
        <v>61</v>
      </c>
      <c r="B40" s="51"/>
      <c r="C40" s="25"/>
      <c r="D40" s="26"/>
      <c r="E40" s="143">
        <f t="shared" si="2"/>
        <v>0</v>
      </c>
      <c r="F40" s="84"/>
      <c r="G40" s="85"/>
      <c r="H40" s="29"/>
    </row>
    <row r="41" spans="1:8" ht="19.5" thickBot="1" x14ac:dyDescent="0.35">
      <c r="A41" s="37" t="s">
        <v>85</v>
      </c>
      <c r="B41" s="38"/>
      <c r="C41" s="39"/>
      <c r="D41" s="86"/>
      <c r="E41" s="144">
        <f t="shared" si="2"/>
        <v>0</v>
      </c>
      <c r="F41" s="41"/>
      <c r="G41" s="42"/>
      <c r="H41" s="43"/>
    </row>
    <row r="42" spans="1:8" s="92" customFormat="1" ht="9" customHeight="1" thickBot="1" x14ac:dyDescent="0.35">
      <c r="A42" s="87"/>
      <c r="B42" s="88"/>
      <c r="C42" s="88"/>
      <c r="D42" s="89"/>
      <c r="E42" s="152"/>
      <c r="F42" s="90"/>
      <c r="G42" s="90"/>
      <c r="H42" s="91"/>
    </row>
    <row r="43" spans="1:8" ht="63.75" thickBot="1" x14ac:dyDescent="0.35">
      <c r="A43" s="11" t="s">
        <v>42</v>
      </c>
      <c r="B43" s="12" t="s">
        <v>43</v>
      </c>
      <c r="C43" s="11" t="s">
        <v>44</v>
      </c>
      <c r="D43" s="11" t="s">
        <v>23</v>
      </c>
      <c r="E43" s="142" t="s">
        <v>24</v>
      </c>
      <c r="F43" s="14" t="s">
        <v>25</v>
      </c>
      <c r="G43" s="14" t="s">
        <v>83</v>
      </c>
      <c r="H43" s="14" t="s">
        <v>10</v>
      </c>
    </row>
    <row r="44" spans="1:8" x14ac:dyDescent="0.3">
      <c r="A44" s="16" t="s">
        <v>20</v>
      </c>
      <c r="B44" s="17"/>
      <c r="C44" s="18"/>
      <c r="D44" s="19"/>
      <c r="E44" s="146"/>
      <c r="F44" s="20"/>
      <c r="G44" s="21"/>
      <c r="H44" s="22"/>
    </row>
    <row r="45" spans="1:8" x14ac:dyDescent="0.3">
      <c r="A45" s="23"/>
      <c r="B45" s="59"/>
      <c r="C45" s="60"/>
      <c r="D45" s="61"/>
      <c r="E45" s="149">
        <v>0</v>
      </c>
      <c r="F45" s="65"/>
      <c r="G45" s="66"/>
      <c r="H45" s="64"/>
    </row>
    <row r="46" spans="1:8" x14ac:dyDescent="0.3">
      <c r="A46" s="23"/>
      <c r="B46" s="59"/>
      <c r="C46" s="60"/>
      <c r="D46" s="61"/>
      <c r="E46" s="149">
        <v>0</v>
      </c>
      <c r="F46" s="65"/>
      <c r="G46" s="66"/>
      <c r="H46" s="64"/>
    </row>
    <row r="47" spans="1:8" x14ac:dyDescent="0.3">
      <c r="A47" s="23"/>
      <c r="B47" s="51"/>
      <c r="C47" s="25"/>
      <c r="D47" s="26"/>
      <c r="E47" s="143">
        <v>0</v>
      </c>
      <c r="F47" s="84"/>
      <c r="G47" s="85"/>
      <c r="H47" s="29"/>
    </row>
    <row r="48" spans="1:8" x14ac:dyDescent="0.3">
      <c r="A48" s="23"/>
      <c r="B48" s="51"/>
      <c r="C48" s="25"/>
      <c r="D48" s="26"/>
      <c r="E48" s="143">
        <v>0</v>
      </c>
      <c r="F48" s="84"/>
      <c r="G48" s="85"/>
      <c r="H48" s="29"/>
    </row>
    <row r="49" spans="1:8" x14ac:dyDescent="0.3">
      <c r="A49" s="23"/>
      <c r="B49" s="51"/>
      <c r="C49" s="25"/>
      <c r="D49" s="26"/>
      <c r="E49" s="143">
        <v>0</v>
      </c>
      <c r="F49" s="84"/>
      <c r="G49" s="85"/>
      <c r="H49" s="29"/>
    </row>
    <row r="50" spans="1:8" x14ac:dyDescent="0.3">
      <c r="A50" s="23"/>
      <c r="B50" s="51"/>
      <c r="C50" s="25"/>
      <c r="D50" s="26"/>
      <c r="E50" s="143">
        <v>0</v>
      </c>
      <c r="F50" s="84"/>
      <c r="G50" s="85"/>
      <c r="H50" s="29"/>
    </row>
    <row r="51" spans="1:8" x14ac:dyDescent="0.3">
      <c r="A51" s="23"/>
      <c r="B51" s="51"/>
      <c r="C51" s="25"/>
      <c r="D51" s="26"/>
      <c r="E51" s="143">
        <v>0</v>
      </c>
      <c r="F51" s="84"/>
      <c r="G51" s="85"/>
      <c r="H51" s="29"/>
    </row>
    <row r="52" spans="1:8" x14ac:dyDescent="0.3">
      <c r="A52" s="30"/>
      <c r="B52" s="52"/>
      <c r="C52" s="32"/>
      <c r="D52" s="33"/>
      <c r="E52" s="147">
        <v>0</v>
      </c>
      <c r="F52" s="93"/>
      <c r="G52" s="94"/>
      <c r="H52" s="36"/>
    </row>
    <row r="53" spans="1:8" ht="19.5" thickBot="1" x14ac:dyDescent="0.35">
      <c r="A53" s="37"/>
      <c r="B53" s="38"/>
      <c r="C53" s="39"/>
      <c r="D53" s="40"/>
      <c r="E53" s="144">
        <v>0</v>
      </c>
      <c r="F53" s="41"/>
      <c r="G53" s="42"/>
      <c r="H53" s="43"/>
    </row>
    <row r="54" spans="1:8" ht="9" customHeight="1" thickBot="1" x14ac:dyDescent="0.35">
      <c r="A54" s="53"/>
      <c r="B54" s="54"/>
      <c r="C54" s="54"/>
      <c r="D54" s="55"/>
      <c r="E54" s="148"/>
      <c r="F54" s="56"/>
      <c r="G54" s="56"/>
      <c r="H54" s="57"/>
    </row>
    <row r="55" spans="1:8" x14ac:dyDescent="0.3">
      <c r="A55" s="16" t="s">
        <v>62</v>
      </c>
      <c r="B55" s="17"/>
      <c r="C55" s="18"/>
      <c r="D55" s="19"/>
      <c r="E55" s="146"/>
      <c r="F55" s="20"/>
      <c r="G55" s="21"/>
      <c r="H55" s="22"/>
    </row>
    <row r="56" spans="1:8" x14ac:dyDescent="0.3">
      <c r="A56" s="58" t="s">
        <v>63</v>
      </c>
      <c r="B56" s="59"/>
      <c r="C56" s="60"/>
      <c r="D56" s="61"/>
      <c r="E56" s="149"/>
      <c r="F56" s="65"/>
      <c r="G56" s="66"/>
      <c r="H56" s="64"/>
    </row>
    <row r="57" spans="1:8" x14ac:dyDescent="0.3">
      <c r="A57" s="95" t="s">
        <v>64</v>
      </c>
      <c r="B57" s="51"/>
      <c r="C57" s="25"/>
      <c r="D57" s="26"/>
      <c r="E57" s="143">
        <f>B57*D57</f>
        <v>0</v>
      </c>
      <c r="F57" s="84"/>
      <c r="G57" s="85"/>
      <c r="H57" s="29"/>
    </row>
    <row r="58" spans="1:8" x14ac:dyDescent="0.3">
      <c r="A58" s="95" t="s">
        <v>65</v>
      </c>
      <c r="B58" s="51"/>
      <c r="C58" s="25"/>
      <c r="D58" s="26"/>
      <c r="E58" s="143">
        <f t="shared" ref="E58:E59" si="3">B58*D58</f>
        <v>0</v>
      </c>
      <c r="F58" s="84"/>
      <c r="G58" s="85"/>
      <c r="H58" s="29"/>
    </row>
    <row r="59" spans="1:8" x14ac:dyDescent="0.3">
      <c r="A59" s="95" t="s">
        <v>66</v>
      </c>
      <c r="B59" s="51"/>
      <c r="C59" s="25"/>
      <c r="D59" s="26"/>
      <c r="E59" s="143">
        <f t="shared" si="3"/>
        <v>0</v>
      </c>
      <c r="F59" s="84"/>
      <c r="G59" s="85"/>
      <c r="H59" s="29"/>
    </row>
    <row r="60" spans="1:8" x14ac:dyDescent="0.3">
      <c r="A60" s="23" t="s">
        <v>67</v>
      </c>
      <c r="B60" s="51"/>
      <c r="C60" s="25"/>
      <c r="D60" s="26"/>
      <c r="E60" s="143"/>
      <c r="F60" s="84"/>
      <c r="G60" s="85"/>
      <c r="H60" s="29"/>
    </row>
    <row r="61" spans="1:8" ht="19.5" customHeight="1" x14ac:dyDescent="0.3">
      <c r="A61" s="95" t="s">
        <v>68</v>
      </c>
      <c r="B61" s="51"/>
      <c r="C61" s="25"/>
      <c r="D61" s="26"/>
      <c r="E61" s="143">
        <f>B61*D61</f>
        <v>0</v>
      </c>
      <c r="F61" s="84"/>
      <c r="G61" s="85"/>
      <c r="H61" s="29"/>
    </row>
    <row r="62" spans="1:8" x14ac:dyDescent="0.3">
      <c r="A62" s="95" t="s">
        <v>69</v>
      </c>
      <c r="B62" s="51"/>
      <c r="C62" s="25"/>
      <c r="D62" s="26"/>
      <c r="E62" s="143">
        <f t="shared" ref="E62:E63" si="4">B62*D62</f>
        <v>0</v>
      </c>
      <c r="F62" s="84"/>
      <c r="G62" s="85"/>
      <c r="H62" s="29"/>
    </row>
    <row r="63" spans="1:8" x14ac:dyDescent="0.3">
      <c r="A63" s="95" t="s">
        <v>70</v>
      </c>
      <c r="B63" s="51"/>
      <c r="C63" s="25"/>
      <c r="D63" s="26"/>
      <c r="E63" s="143">
        <f t="shared" si="4"/>
        <v>0</v>
      </c>
      <c r="F63" s="84"/>
      <c r="G63" s="85"/>
      <c r="H63" s="29"/>
    </row>
    <row r="64" spans="1:8" x14ac:dyDescent="0.3">
      <c r="A64" s="23" t="s">
        <v>87</v>
      </c>
      <c r="B64" s="51"/>
      <c r="C64" s="25"/>
      <c r="D64" s="26"/>
      <c r="E64" s="143">
        <v>0</v>
      </c>
      <c r="F64" s="84"/>
      <c r="G64" s="85"/>
      <c r="H64" s="29"/>
    </row>
    <row r="65" spans="1:8" x14ac:dyDescent="0.3">
      <c r="A65" s="95" t="s">
        <v>71</v>
      </c>
      <c r="B65" s="51"/>
      <c r="C65" s="25"/>
      <c r="D65" s="26"/>
      <c r="E65" s="143">
        <v>0</v>
      </c>
      <c r="F65" s="84"/>
      <c r="G65" s="85"/>
      <c r="H65" s="29"/>
    </row>
    <row r="66" spans="1:8" x14ac:dyDescent="0.3">
      <c r="A66" s="95" t="s">
        <v>72</v>
      </c>
      <c r="B66" s="51"/>
      <c r="C66" s="25"/>
      <c r="D66" s="26"/>
      <c r="E66" s="143">
        <v>0</v>
      </c>
      <c r="F66" s="84"/>
      <c r="G66" s="85"/>
      <c r="H66" s="29"/>
    </row>
    <row r="67" spans="1:8" x14ac:dyDescent="0.3">
      <c r="A67" s="95" t="s">
        <v>85</v>
      </c>
      <c r="B67" s="51"/>
      <c r="C67" s="25"/>
      <c r="D67" s="26"/>
      <c r="E67" s="143">
        <v>0</v>
      </c>
      <c r="F67" s="84"/>
      <c r="G67" s="85"/>
      <c r="H67" s="29"/>
    </row>
    <row r="68" spans="1:8" x14ac:dyDescent="0.3">
      <c r="A68" s="23" t="s">
        <v>73</v>
      </c>
      <c r="B68" s="51"/>
      <c r="C68" s="25"/>
      <c r="D68" s="26"/>
      <c r="E68" s="143">
        <v>0</v>
      </c>
      <c r="F68" s="84"/>
      <c r="G68" s="85"/>
      <c r="H68" s="29"/>
    </row>
    <row r="69" spans="1:8" ht="18.75" customHeight="1" thickBot="1" x14ac:dyDescent="0.35">
      <c r="A69" s="37" t="s">
        <v>47</v>
      </c>
      <c r="B69" s="38"/>
      <c r="C69" s="39"/>
      <c r="D69" s="40"/>
      <c r="E69" s="144">
        <v>0</v>
      </c>
      <c r="F69" s="41"/>
      <c r="G69" s="42"/>
      <c r="H69" s="43"/>
    </row>
    <row r="70" spans="1:8" ht="9" customHeight="1" thickBot="1" x14ac:dyDescent="0.35">
      <c r="A70" s="53"/>
      <c r="B70" s="54"/>
      <c r="C70" s="54"/>
      <c r="D70" s="55"/>
      <c r="E70" s="148"/>
      <c r="F70" s="56"/>
      <c r="G70" s="56"/>
      <c r="H70" s="57"/>
    </row>
    <row r="71" spans="1:8" x14ac:dyDescent="0.3">
      <c r="A71" s="16" t="s">
        <v>74</v>
      </c>
      <c r="B71" s="17"/>
      <c r="C71" s="18"/>
      <c r="D71" s="19"/>
      <c r="E71" s="146"/>
      <c r="F71" s="20"/>
      <c r="G71" s="21"/>
      <c r="H71" s="22"/>
    </row>
    <row r="72" spans="1:8" x14ac:dyDescent="0.3">
      <c r="A72" s="23" t="s">
        <v>75</v>
      </c>
      <c r="B72" s="51"/>
      <c r="C72" s="25"/>
      <c r="D72" s="26"/>
      <c r="E72" s="143">
        <v>0</v>
      </c>
      <c r="F72" s="84"/>
      <c r="G72" s="85"/>
      <c r="H72" s="29"/>
    </row>
    <row r="73" spans="1:8" x14ac:dyDescent="0.3">
      <c r="A73" s="23" t="s">
        <v>76</v>
      </c>
      <c r="B73" s="51"/>
      <c r="C73" s="25"/>
      <c r="D73" s="26"/>
      <c r="E73" s="143">
        <v>0</v>
      </c>
      <c r="F73" s="84"/>
      <c r="G73" s="85"/>
      <c r="H73" s="29"/>
    </row>
    <row r="74" spans="1:8" ht="18.75" customHeight="1" thickBot="1" x14ac:dyDescent="0.35">
      <c r="A74" s="37" t="s">
        <v>47</v>
      </c>
      <c r="B74" s="38"/>
      <c r="C74" s="39"/>
      <c r="D74" s="40"/>
      <c r="E74" s="144">
        <v>0</v>
      </c>
      <c r="F74" s="41"/>
      <c r="G74" s="42"/>
      <c r="H74" s="43"/>
    </row>
    <row r="75" spans="1:8" ht="9" customHeight="1" thickBot="1" x14ac:dyDescent="0.35">
      <c r="A75" s="53"/>
      <c r="B75" s="54"/>
      <c r="C75" s="54"/>
      <c r="D75" s="55"/>
      <c r="E75" s="148"/>
      <c r="F75" s="56"/>
      <c r="G75" s="56"/>
      <c r="H75" s="57"/>
    </row>
    <row r="76" spans="1:8" x14ac:dyDescent="0.3">
      <c r="A76" s="16" t="s">
        <v>77</v>
      </c>
      <c r="B76" s="17"/>
      <c r="C76" s="18"/>
      <c r="D76" s="19"/>
      <c r="E76" s="146"/>
      <c r="F76" s="20"/>
      <c r="G76" s="21"/>
      <c r="H76" s="22"/>
    </row>
    <row r="77" spans="1:8" x14ac:dyDescent="0.3">
      <c r="A77" s="23" t="s">
        <v>78</v>
      </c>
      <c r="B77" s="51"/>
      <c r="C77" s="25"/>
      <c r="D77" s="26"/>
      <c r="E77" s="143">
        <v>0</v>
      </c>
      <c r="F77" s="84"/>
      <c r="G77" s="85"/>
      <c r="H77" s="29"/>
    </row>
    <row r="78" spans="1:8" x14ac:dyDescent="0.3">
      <c r="A78" s="23" t="s">
        <v>79</v>
      </c>
      <c r="B78" s="51"/>
      <c r="C78" s="25"/>
      <c r="D78" s="26"/>
      <c r="E78" s="143">
        <v>0</v>
      </c>
      <c r="F78" s="84"/>
      <c r="G78" s="85"/>
      <c r="H78" s="29"/>
    </row>
    <row r="79" spans="1:8" x14ac:dyDescent="0.3">
      <c r="A79" s="23" t="s">
        <v>80</v>
      </c>
      <c r="B79" s="51"/>
      <c r="C79" s="25"/>
      <c r="D79" s="26"/>
      <c r="E79" s="143">
        <v>0</v>
      </c>
      <c r="F79" s="84"/>
      <c r="G79" s="85"/>
      <c r="H79" s="29"/>
    </row>
    <row r="80" spans="1:8" x14ac:dyDescent="0.3">
      <c r="A80" s="23" t="s">
        <v>81</v>
      </c>
      <c r="B80" s="51"/>
      <c r="C80" s="25"/>
      <c r="D80" s="26"/>
      <c r="E80" s="143">
        <v>0</v>
      </c>
      <c r="F80" s="84"/>
      <c r="G80" s="85"/>
      <c r="H80" s="29"/>
    </row>
    <row r="81" spans="1:8" x14ac:dyDescent="0.3">
      <c r="A81" s="23" t="s">
        <v>82</v>
      </c>
      <c r="B81" s="51"/>
      <c r="C81" s="25"/>
      <c r="D81" s="26"/>
      <c r="E81" s="143">
        <v>0</v>
      </c>
      <c r="F81" s="84"/>
      <c r="G81" s="85"/>
      <c r="H81" s="29"/>
    </row>
    <row r="82" spans="1:8" ht="19.5" thickBot="1" x14ac:dyDescent="0.35">
      <c r="A82" s="37" t="s">
        <v>85</v>
      </c>
      <c r="B82" s="38"/>
      <c r="C82" s="39"/>
      <c r="D82" s="40"/>
      <c r="E82" s="144"/>
      <c r="F82" s="41"/>
      <c r="G82" s="42"/>
      <c r="H82" s="43"/>
    </row>
    <row r="84" spans="1:8" x14ac:dyDescent="0.3">
      <c r="E84" s="96"/>
    </row>
  </sheetData>
  <mergeCells count="2">
    <mergeCell ref="A1:H1"/>
    <mergeCell ref="D2:F2"/>
  </mergeCells>
  <pageMargins left="0.7" right="0.7" top="0.75" bottom="0.75" header="0.3" footer="0.3"/>
  <pageSetup scale="58" orientation="landscape" r:id="rId1"/>
  <rowBreaks count="1" manualBreakCount="1">
    <brk id="42"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AO500"/>
  <sheetViews>
    <sheetView showGridLines="0" zoomScaleNormal="100" workbookViewId="0">
      <selection activeCell="A2" sqref="A2:J2"/>
    </sheetView>
  </sheetViews>
  <sheetFormatPr defaultRowHeight="15" x14ac:dyDescent="0.2"/>
  <cols>
    <col min="1" max="1" width="2.28515625" style="117" customWidth="1"/>
    <col min="2" max="2" width="12" style="117" customWidth="1"/>
    <col min="3" max="3" width="31.85546875" style="117" customWidth="1"/>
    <col min="4" max="4" width="19" style="117" customWidth="1"/>
    <col min="5" max="5" width="5.7109375" style="117" customWidth="1"/>
    <col min="6" max="6" width="11.5703125" style="117" customWidth="1"/>
    <col min="7" max="7" width="1.28515625" style="117" customWidth="1"/>
    <col min="8" max="8" width="15.28515625" style="117" customWidth="1"/>
    <col min="9" max="9" width="3.140625" style="117" customWidth="1"/>
    <col min="10" max="10" width="15.5703125" style="117" bestFit="1" customWidth="1"/>
    <col min="11" max="11" width="4.140625" style="117" customWidth="1"/>
    <col min="12" max="12" width="11.42578125" style="117" customWidth="1"/>
    <col min="13" max="20" width="0" style="117" hidden="1" customWidth="1"/>
    <col min="21" max="21" width="15.5703125" style="117" hidden="1" customWidth="1"/>
    <col min="22" max="22" width="0" style="117" hidden="1" customWidth="1"/>
    <col min="23" max="23" width="12.7109375" style="117" hidden="1" customWidth="1"/>
    <col min="24" max="25" width="0" style="117" hidden="1" customWidth="1"/>
    <col min="26" max="26" width="13.5703125" style="117" hidden="1" customWidth="1"/>
    <col min="27" max="38" width="0" style="117" hidden="1" customWidth="1"/>
    <col min="39" max="257" width="9.140625" style="117"/>
    <col min="258" max="258" width="2.28515625" style="117" customWidth="1"/>
    <col min="259" max="259" width="12" style="117" customWidth="1"/>
    <col min="260" max="260" width="31.85546875" style="117" customWidth="1"/>
    <col min="261" max="261" width="19" style="117" customWidth="1"/>
    <col min="262" max="262" width="5.7109375" style="117" customWidth="1"/>
    <col min="263" max="263" width="11.5703125" style="117" customWidth="1"/>
    <col min="264" max="264" width="1.28515625" style="117" customWidth="1"/>
    <col min="265" max="265" width="6.5703125" style="117" customWidth="1"/>
    <col min="266" max="266" width="3.140625" style="117" customWidth="1"/>
    <col min="267" max="267" width="21.7109375" style="117" customWidth="1"/>
    <col min="268" max="268" width="7.85546875" style="117" customWidth="1"/>
    <col min="269" max="294" width="0" style="117" hidden="1" customWidth="1"/>
    <col min="295" max="513" width="9.140625" style="117"/>
    <col min="514" max="514" width="2.28515625" style="117" customWidth="1"/>
    <col min="515" max="515" width="12" style="117" customWidth="1"/>
    <col min="516" max="516" width="31.85546875" style="117" customWidth="1"/>
    <col min="517" max="517" width="19" style="117" customWidth="1"/>
    <col min="518" max="518" width="5.7109375" style="117" customWidth="1"/>
    <col min="519" max="519" width="11.5703125" style="117" customWidth="1"/>
    <col min="520" max="520" width="1.28515625" style="117" customWidth="1"/>
    <col min="521" max="521" width="6.5703125" style="117" customWidth="1"/>
    <col min="522" max="522" width="3.140625" style="117" customWidth="1"/>
    <col min="523" max="523" width="21.7109375" style="117" customWidth="1"/>
    <col min="524" max="524" width="7.85546875" style="117" customWidth="1"/>
    <col min="525" max="550" width="0" style="117" hidden="1" customWidth="1"/>
    <col min="551" max="769" width="9.140625" style="117"/>
    <col min="770" max="770" width="2.28515625" style="117" customWidth="1"/>
    <col min="771" max="771" width="12" style="117" customWidth="1"/>
    <col min="772" max="772" width="31.85546875" style="117" customWidth="1"/>
    <col min="773" max="773" width="19" style="117" customWidth="1"/>
    <col min="774" max="774" width="5.7109375" style="117" customWidth="1"/>
    <col min="775" max="775" width="11.5703125" style="117" customWidth="1"/>
    <col min="776" max="776" width="1.28515625" style="117" customWidth="1"/>
    <col min="777" max="777" width="6.5703125" style="117" customWidth="1"/>
    <col min="778" max="778" width="3.140625" style="117" customWidth="1"/>
    <col min="779" max="779" width="21.7109375" style="117" customWidth="1"/>
    <col min="780" max="780" width="7.85546875" style="117" customWidth="1"/>
    <col min="781" max="806" width="0" style="117" hidden="1" customWidth="1"/>
    <col min="807" max="1025" width="9.140625" style="117"/>
    <col min="1026" max="1026" width="2.28515625" style="117" customWidth="1"/>
    <col min="1027" max="1027" width="12" style="117" customWidth="1"/>
    <col min="1028" max="1028" width="31.85546875" style="117" customWidth="1"/>
    <col min="1029" max="1029" width="19" style="117" customWidth="1"/>
    <col min="1030" max="1030" width="5.7109375" style="117" customWidth="1"/>
    <col min="1031" max="1031" width="11.5703125" style="117" customWidth="1"/>
    <col min="1032" max="1032" width="1.28515625" style="117" customWidth="1"/>
    <col min="1033" max="1033" width="6.5703125" style="117" customWidth="1"/>
    <col min="1034" max="1034" width="3.140625" style="117" customWidth="1"/>
    <col min="1035" max="1035" width="21.7109375" style="117" customWidth="1"/>
    <col min="1036" max="1036" width="7.85546875" style="117" customWidth="1"/>
    <col min="1037" max="1062" width="0" style="117" hidden="1" customWidth="1"/>
    <col min="1063" max="1281" width="9.140625" style="117"/>
    <col min="1282" max="1282" width="2.28515625" style="117" customWidth="1"/>
    <col min="1283" max="1283" width="12" style="117" customWidth="1"/>
    <col min="1284" max="1284" width="31.85546875" style="117" customWidth="1"/>
    <col min="1285" max="1285" width="19" style="117" customWidth="1"/>
    <col min="1286" max="1286" width="5.7109375" style="117" customWidth="1"/>
    <col min="1287" max="1287" width="11.5703125" style="117" customWidth="1"/>
    <col min="1288" max="1288" width="1.28515625" style="117" customWidth="1"/>
    <col min="1289" max="1289" width="6.5703125" style="117" customWidth="1"/>
    <col min="1290" max="1290" width="3.140625" style="117" customWidth="1"/>
    <col min="1291" max="1291" width="21.7109375" style="117" customWidth="1"/>
    <col min="1292" max="1292" width="7.85546875" style="117" customWidth="1"/>
    <col min="1293" max="1318" width="0" style="117" hidden="1" customWidth="1"/>
    <col min="1319" max="1537" width="9.140625" style="117"/>
    <col min="1538" max="1538" width="2.28515625" style="117" customWidth="1"/>
    <col min="1539" max="1539" width="12" style="117" customWidth="1"/>
    <col min="1540" max="1540" width="31.85546875" style="117" customWidth="1"/>
    <col min="1541" max="1541" width="19" style="117" customWidth="1"/>
    <col min="1542" max="1542" width="5.7109375" style="117" customWidth="1"/>
    <col min="1543" max="1543" width="11.5703125" style="117" customWidth="1"/>
    <col min="1544" max="1544" width="1.28515625" style="117" customWidth="1"/>
    <col min="1545" max="1545" width="6.5703125" style="117" customWidth="1"/>
    <col min="1546" max="1546" width="3.140625" style="117" customWidth="1"/>
    <col min="1547" max="1547" width="21.7109375" style="117" customWidth="1"/>
    <col min="1548" max="1548" width="7.85546875" style="117" customWidth="1"/>
    <col min="1549" max="1574" width="0" style="117" hidden="1" customWidth="1"/>
    <col min="1575" max="1793" width="9.140625" style="117"/>
    <col min="1794" max="1794" width="2.28515625" style="117" customWidth="1"/>
    <col min="1795" max="1795" width="12" style="117" customWidth="1"/>
    <col min="1796" max="1796" width="31.85546875" style="117" customWidth="1"/>
    <col min="1797" max="1797" width="19" style="117" customWidth="1"/>
    <col min="1798" max="1798" width="5.7109375" style="117" customWidth="1"/>
    <col min="1799" max="1799" width="11.5703125" style="117" customWidth="1"/>
    <col min="1800" max="1800" width="1.28515625" style="117" customWidth="1"/>
    <col min="1801" max="1801" width="6.5703125" style="117" customWidth="1"/>
    <col min="1802" max="1802" width="3.140625" style="117" customWidth="1"/>
    <col min="1803" max="1803" width="21.7109375" style="117" customWidth="1"/>
    <col min="1804" max="1804" width="7.85546875" style="117" customWidth="1"/>
    <col min="1805" max="1830" width="0" style="117" hidden="1" customWidth="1"/>
    <col min="1831" max="2049" width="9.140625" style="117"/>
    <col min="2050" max="2050" width="2.28515625" style="117" customWidth="1"/>
    <col min="2051" max="2051" width="12" style="117" customWidth="1"/>
    <col min="2052" max="2052" width="31.85546875" style="117" customWidth="1"/>
    <col min="2053" max="2053" width="19" style="117" customWidth="1"/>
    <col min="2054" max="2054" width="5.7109375" style="117" customWidth="1"/>
    <col min="2055" max="2055" width="11.5703125" style="117" customWidth="1"/>
    <col min="2056" max="2056" width="1.28515625" style="117" customWidth="1"/>
    <col min="2057" max="2057" width="6.5703125" style="117" customWidth="1"/>
    <col min="2058" max="2058" width="3.140625" style="117" customWidth="1"/>
    <col min="2059" max="2059" width="21.7109375" style="117" customWidth="1"/>
    <col min="2060" max="2060" width="7.85546875" style="117" customWidth="1"/>
    <col min="2061" max="2086" width="0" style="117" hidden="1" customWidth="1"/>
    <col min="2087" max="2305" width="9.140625" style="117"/>
    <col min="2306" max="2306" width="2.28515625" style="117" customWidth="1"/>
    <col min="2307" max="2307" width="12" style="117" customWidth="1"/>
    <col min="2308" max="2308" width="31.85546875" style="117" customWidth="1"/>
    <col min="2309" max="2309" width="19" style="117" customWidth="1"/>
    <col min="2310" max="2310" width="5.7109375" style="117" customWidth="1"/>
    <col min="2311" max="2311" width="11.5703125" style="117" customWidth="1"/>
    <col min="2312" max="2312" width="1.28515625" style="117" customWidth="1"/>
    <col min="2313" max="2313" width="6.5703125" style="117" customWidth="1"/>
    <col min="2314" max="2314" width="3.140625" style="117" customWidth="1"/>
    <col min="2315" max="2315" width="21.7109375" style="117" customWidth="1"/>
    <col min="2316" max="2316" width="7.85546875" style="117" customWidth="1"/>
    <col min="2317" max="2342" width="0" style="117" hidden="1" customWidth="1"/>
    <col min="2343" max="2561" width="9.140625" style="117"/>
    <col min="2562" max="2562" width="2.28515625" style="117" customWidth="1"/>
    <col min="2563" max="2563" width="12" style="117" customWidth="1"/>
    <col min="2564" max="2564" width="31.85546875" style="117" customWidth="1"/>
    <col min="2565" max="2565" width="19" style="117" customWidth="1"/>
    <col min="2566" max="2566" width="5.7109375" style="117" customWidth="1"/>
    <col min="2567" max="2567" width="11.5703125" style="117" customWidth="1"/>
    <col min="2568" max="2568" width="1.28515625" style="117" customWidth="1"/>
    <col min="2569" max="2569" width="6.5703125" style="117" customWidth="1"/>
    <col min="2570" max="2570" width="3.140625" style="117" customWidth="1"/>
    <col min="2571" max="2571" width="21.7109375" style="117" customWidth="1"/>
    <col min="2572" max="2572" width="7.85546875" style="117" customWidth="1"/>
    <col min="2573" max="2598" width="0" style="117" hidden="1" customWidth="1"/>
    <col min="2599" max="2817" width="9.140625" style="117"/>
    <col min="2818" max="2818" width="2.28515625" style="117" customWidth="1"/>
    <col min="2819" max="2819" width="12" style="117" customWidth="1"/>
    <col min="2820" max="2820" width="31.85546875" style="117" customWidth="1"/>
    <col min="2821" max="2821" width="19" style="117" customWidth="1"/>
    <col min="2822" max="2822" width="5.7109375" style="117" customWidth="1"/>
    <col min="2823" max="2823" width="11.5703125" style="117" customWidth="1"/>
    <col min="2824" max="2824" width="1.28515625" style="117" customWidth="1"/>
    <col min="2825" max="2825" width="6.5703125" style="117" customWidth="1"/>
    <col min="2826" max="2826" width="3.140625" style="117" customWidth="1"/>
    <col min="2827" max="2827" width="21.7109375" style="117" customWidth="1"/>
    <col min="2828" max="2828" width="7.85546875" style="117" customWidth="1"/>
    <col min="2829" max="2854" width="0" style="117" hidden="1" customWidth="1"/>
    <col min="2855" max="3073" width="9.140625" style="117"/>
    <col min="3074" max="3074" width="2.28515625" style="117" customWidth="1"/>
    <col min="3075" max="3075" width="12" style="117" customWidth="1"/>
    <col min="3076" max="3076" width="31.85546875" style="117" customWidth="1"/>
    <col min="3077" max="3077" width="19" style="117" customWidth="1"/>
    <col min="3078" max="3078" width="5.7109375" style="117" customWidth="1"/>
    <col min="3079" max="3079" width="11.5703125" style="117" customWidth="1"/>
    <col min="3080" max="3080" width="1.28515625" style="117" customWidth="1"/>
    <col min="3081" max="3081" width="6.5703125" style="117" customWidth="1"/>
    <col min="3082" max="3082" width="3.140625" style="117" customWidth="1"/>
    <col min="3083" max="3083" width="21.7109375" style="117" customWidth="1"/>
    <col min="3084" max="3084" width="7.85546875" style="117" customWidth="1"/>
    <col min="3085" max="3110" width="0" style="117" hidden="1" customWidth="1"/>
    <col min="3111" max="3329" width="9.140625" style="117"/>
    <col min="3330" max="3330" width="2.28515625" style="117" customWidth="1"/>
    <col min="3331" max="3331" width="12" style="117" customWidth="1"/>
    <col min="3332" max="3332" width="31.85546875" style="117" customWidth="1"/>
    <col min="3333" max="3333" width="19" style="117" customWidth="1"/>
    <col min="3334" max="3334" width="5.7109375" style="117" customWidth="1"/>
    <col min="3335" max="3335" width="11.5703125" style="117" customWidth="1"/>
    <col min="3336" max="3336" width="1.28515625" style="117" customWidth="1"/>
    <col min="3337" max="3337" width="6.5703125" style="117" customWidth="1"/>
    <col min="3338" max="3338" width="3.140625" style="117" customWidth="1"/>
    <col min="3339" max="3339" width="21.7109375" style="117" customWidth="1"/>
    <col min="3340" max="3340" width="7.85546875" style="117" customWidth="1"/>
    <col min="3341" max="3366" width="0" style="117" hidden="1" customWidth="1"/>
    <col min="3367" max="3585" width="9.140625" style="117"/>
    <col min="3586" max="3586" width="2.28515625" style="117" customWidth="1"/>
    <col min="3587" max="3587" width="12" style="117" customWidth="1"/>
    <col min="3588" max="3588" width="31.85546875" style="117" customWidth="1"/>
    <col min="3589" max="3589" width="19" style="117" customWidth="1"/>
    <col min="3590" max="3590" width="5.7109375" style="117" customWidth="1"/>
    <col min="3591" max="3591" width="11.5703125" style="117" customWidth="1"/>
    <col min="3592" max="3592" width="1.28515625" style="117" customWidth="1"/>
    <col min="3593" max="3593" width="6.5703125" style="117" customWidth="1"/>
    <col min="3594" max="3594" width="3.140625" style="117" customWidth="1"/>
    <col min="3595" max="3595" width="21.7109375" style="117" customWidth="1"/>
    <col min="3596" max="3596" width="7.85546875" style="117" customWidth="1"/>
    <col min="3597" max="3622" width="0" style="117" hidden="1" customWidth="1"/>
    <col min="3623" max="3841" width="9.140625" style="117"/>
    <col min="3842" max="3842" width="2.28515625" style="117" customWidth="1"/>
    <col min="3843" max="3843" width="12" style="117" customWidth="1"/>
    <col min="3844" max="3844" width="31.85546875" style="117" customWidth="1"/>
    <col min="3845" max="3845" width="19" style="117" customWidth="1"/>
    <col min="3846" max="3846" width="5.7109375" style="117" customWidth="1"/>
    <col min="3847" max="3847" width="11.5703125" style="117" customWidth="1"/>
    <col min="3848" max="3848" width="1.28515625" style="117" customWidth="1"/>
    <col min="3849" max="3849" width="6.5703125" style="117" customWidth="1"/>
    <col min="3850" max="3850" width="3.140625" style="117" customWidth="1"/>
    <col min="3851" max="3851" width="21.7109375" style="117" customWidth="1"/>
    <col min="3852" max="3852" width="7.85546875" style="117" customWidth="1"/>
    <col min="3853" max="3878" width="0" style="117" hidden="1" customWidth="1"/>
    <col min="3879" max="4097" width="9.140625" style="117"/>
    <col min="4098" max="4098" width="2.28515625" style="117" customWidth="1"/>
    <col min="4099" max="4099" width="12" style="117" customWidth="1"/>
    <col min="4100" max="4100" width="31.85546875" style="117" customWidth="1"/>
    <col min="4101" max="4101" width="19" style="117" customWidth="1"/>
    <col min="4102" max="4102" width="5.7109375" style="117" customWidth="1"/>
    <col min="4103" max="4103" width="11.5703125" style="117" customWidth="1"/>
    <col min="4104" max="4104" width="1.28515625" style="117" customWidth="1"/>
    <col min="4105" max="4105" width="6.5703125" style="117" customWidth="1"/>
    <col min="4106" max="4106" width="3.140625" style="117" customWidth="1"/>
    <col min="4107" max="4107" width="21.7109375" style="117" customWidth="1"/>
    <col min="4108" max="4108" width="7.85546875" style="117" customWidth="1"/>
    <col min="4109" max="4134" width="0" style="117" hidden="1" customWidth="1"/>
    <col min="4135" max="4353" width="9.140625" style="117"/>
    <col min="4354" max="4354" width="2.28515625" style="117" customWidth="1"/>
    <col min="4355" max="4355" width="12" style="117" customWidth="1"/>
    <col min="4356" max="4356" width="31.85546875" style="117" customWidth="1"/>
    <col min="4357" max="4357" width="19" style="117" customWidth="1"/>
    <col min="4358" max="4358" width="5.7109375" style="117" customWidth="1"/>
    <col min="4359" max="4359" width="11.5703125" style="117" customWidth="1"/>
    <col min="4360" max="4360" width="1.28515625" style="117" customWidth="1"/>
    <col min="4361" max="4361" width="6.5703125" style="117" customWidth="1"/>
    <col min="4362" max="4362" width="3.140625" style="117" customWidth="1"/>
    <col min="4363" max="4363" width="21.7109375" style="117" customWidth="1"/>
    <col min="4364" max="4364" width="7.85546875" style="117" customWidth="1"/>
    <col min="4365" max="4390" width="0" style="117" hidden="1" customWidth="1"/>
    <col min="4391" max="4609" width="9.140625" style="117"/>
    <col min="4610" max="4610" width="2.28515625" style="117" customWidth="1"/>
    <col min="4611" max="4611" width="12" style="117" customWidth="1"/>
    <col min="4612" max="4612" width="31.85546875" style="117" customWidth="1"/>
    <col min="4613" max="4613" width="19" style="117" customWidth="1"/>
    <col min="4614" max="4614" width="5.7109375" style="117" customWidth="1"/>
    <col min="4615" max="4615" width="11.5703125" style="117" customWidth="1"/>
    <col min="4616" max="4616" width="1.28515625" style="117" customWidth="1"/>
    <col min="4617" max="4617" width="6.5703125" style="117" customWidth="1"/>
    <col min="4618" max="4618" width="3.140625" style="117" customWidth="1"/>
    <col min="4619" max="4619" width="21.7109375" style="117" customWidth="1"/>
    <col min="4620" max="4620" width="7.85546875" style="117" customWidth="1"/>
    <col min="4621" max="4646" width="0" style="117" hidden="1" customWidth="1"/>
    <col min="4647" max="4865" width="9.140625" style="117"/>
    <col min="4866" max="4866" width="2.28515625" style="117" customWidth="1"/>
    <col min="4867" max="4867" width="12" style="117" customWidth="1"/>
    <col min="4868" max="4868" width="31.85546875" style="117" customWidth="1"/>
    <col min="4869" max="4869" width="19" style="117" customWidth="1"/>
    <col min="4870" max="4870" width="5.7109375" style="117" customWidth="1"/>
    <col min="4871" max="4871" width="11.5703125" style="117" customWidth="1"/>
    <col min="4872" max="4872" width="1.28515625" style="117" customWidth="1"/>
    <col min="4873" max="4873" width="6.5703125" style="117" customWidth="1"/>
    <col min="4874" max="4874" width="3.140625" style="117" customWidth="1"/>
    <col min="4875" max="4875" width="21.7109375" style="117" customWidth="1"/>
    <col min="4876" max="4876" width="7.85546875" style="117" customWidth="1"/>
    <col min="4877" max="4902" width="0" style="117" hidden="1" customWidth="1"/>
    <col min="4903" max="5121" width="9.140625" style="117"/>
    <col min="5122" max="5122" width="2.28515625" style="117" customWidth="1"/>
    <col min="5123" max="5123" width="12" style="117" customWidth="1"/>
    <col min="5124" max="5124" width="31.85546875" style="117" customWidth="1"/>
    <col min="5125" max="5125" width="19" style="117" customWidth="1"/>
    <col min="5126" max="5126" width="5.7109375" style="117" customWidth="1"/>
    <col min="5127" max="5127" width="11.5703125" style="117" customWidth="1"/>
    <col min="5128" max="5128" width="1.28515625" style="117" customWidth="1"/>
    <col min="5129" max="5129" width="6.5703125" style="117" customWidth="1"/>
    <col min="5130" max="5130" width="3.140625" style="117" customWidth="1"/>
    <col min="5131" max="5131" width="21.7109375" style="117" customWidth="1"/>
    <col min="5132" max="5132" width="7.85546875" style="117" customWidth="1"/>
    <col min="5133" max="5158" width="0" style="117" hidden="1" customWidth="1"/>
    <col min="5159" max="5377" width="9.140625" style="117"/>
    <col min="5378" max="5378" width="2.28515625" style="117" customWidth="1"/>
    <col min="5379" max="5379" width="12" style="117" customWidth="1"/>
    <col min="5380" max="5380" width="31.85546875" style="117" customWidth="1"/>
    <col min="5381" max="5381" width="19" style="117" customWidth="1"/>
    <col min="5382" max="5382" width="5.7109375" style="117" customWidth="1"/>
    <col min="5383" max="5383" width="11.5703125" style="117" customWidth="1"/>
    <col min="5384" max="5384" width="1.28515625" style="117" customWidth="1"/>
    <col min="5385" max="5385" width="6.5703125" style="117" customWidth="1"/>
    <col min="5386" max="5386" width="3.140625" style="117" customWidth="1"/>
    <col min="5387" max="5387" width="21.7109375" style="117" customWidth="1"/>
    <col min="5388" max="5388" width="7.85546875" style="117" customWidth="1"/>
    <col min="5389" max="5414" width="0" style="117" hidden="1" customWidth="1"/>
    <col min="5415" max="5633" width="9.140625" style="117"/>
    <col min="5634" max="5634" width="2.28515625" style="117" customWidth="1"/>
    <col min="5635" max="5635" width="12" style="117" customWidth="1"/>
    <col min="5636" max="5636" width="31.85546875" style="117" customWidth="1"/>
    <col min="5637" max="5637" width="19" style="117" customWidth="1"/>
    <col min="5638" max="5638" width="5.7109375" style="117" customWidth="1"/>
    <col min="5639" max="5639" width="11.5703125" style="117" customWidth="1"/>
    <col min="5640" max="5640" width="1.28515625" style="117" customWidth="1"/>
    <col min="5641" max="5641" width="6.5703125" style="117" customWidth="1"/>
    <col min="5642" max="5642" width="3.140625" style="117" customWidth="1"/>
    <col min="5643" max="5643" width="21.7109375" style="117" customWidth="1"/>
    <col min="5644" max="5644" width="7.85546875" style="117" customWidth="1"/>
    <col min="5645" max="5670" width="0" style="117" hidden="1" customWidth="1"/>
    <col min="5671" max="5889" width="9.140625" style="117"/>
    <col min="5890" max="5890" width="2.28515625" style="117" customWidth="1"/>
    <col min="5891" max="5891" width="12" style="117" customWidth="1"/>
    <col min="5892" max="5892" width="31.85546875" style="117" customWidth="1"/>
    <col min="5893" max="5893" width="19" style="117" customWidth="1"/>
    <col min="5894" max="5894" width="5.7109375" style="117" customWidth="1"/>
    <col min="5895" max="5895" width="11.5703125" style="117" customWidth="1"/>
    <col min="5896" max="5896" width="1.28515625" style="117" customWidth="1"/>
    <col min="5897" max="5897" width="6.5703125" style="117" customWidth="1"/>
    <col min="5898" max="5898" width="3.140625" style="117" customWidth="1"/>
    <col min="5899" max="5899" width="21.7109375" style="117" customWidth="1"/>
    <col min="5900" max="5900" width="7.85546875" style="117" customWidth="1"/>
    <col min="5901" max="5926" width="0" style="117" hidden="1" customWidth="1"/>
    <col min="5927" max="6145" width="9.140625" style="117"/>
    <col min="6146" max="6146" width="2.28515625" style="117" customWidth="1"/>
    <col min="6147" max="6147" width="12" style="117" customWidth="1"/>
    <col min="6148" max="6148" width="31.85546875" style="117" customWidth="1"/>
    <col min="6149" max="6149" width="19" style="117" customWidth="1"/>
    <col min="6150" max="6150" width="5.7109375" style="117" customWidth="1"/>
    <col min="6151" max="6151" width="11.5703125" style="117" customWidth="1"/>
    <col min="6152" max="6152" width="1.28515625" style="117" customWidth="1"/>
    <col min="6153" max="6153" width="6.5703125" style="117" customWidth="1"/>
    <col min="6154" max="6154" width="3.140625" style="117" customWidth="1"/>
    <col min="6155" max="6155" width="21.7109375" style="117" customWidth="1"/>
    <col min="6156" max="6156" width="7.85546875" style="117" customWidth="1"/>
    <col min="6157" max="6182" width="0" style="117" hidden="1" customWidth="1"/>
    <col min="6183" max="6401" width="9.140625" style="117"/>
    <col min="6402" max="6402" width="2.28515625" style="117" customWidth="1"/>
    <col min="6403" max="6403" width="12" style="117" customWidth="1"/>
    <col min="6404" max="6404" width="31.85546875" style="117" customWidth="1"/>
    <col min="6405" max="6405" width="19" style="117" customWidth="1"/>
    <col min="6406" max="6406" width="5.7109375" style="117" customWidth="1"/>
    <col min="6407" max="6407" width="11.5703125" style="117" customWidth="1"/>
    <col min="6408" max="6408" width="1.28515625" style="117" customWidth="1"/>
    <col min="6409" max="6409" width="6.5703125" style="117" customWidth="1"/>
    <col min="6410" max="6410" width="3.140625" style="117" customWidth="1"/>
    <col min="6411" max="6411" width="21.7109375" style="117" customWidth="1"/>
    <col min="6412" max="6412" width="7.85546875" style="117" customWidth="1"/>
    <col min="6413" max="6438" width="0" style="117" hidden="1" customWidth="1"/>
    <col min="6439" max="6657" width="9.140625" style="117"/>
    <col min="6658" max="6658" width="2.28515625" style="117" customWidth="1"/>
    <col min="6659" max="6659" width="12" style="117" customWidth="1"/>
    <col min="6660" max="6660" width="31.85546875" style="117" customWidth="1"/>
    <col min="6661" max="6661" width="19" style="117" customWidth="1"/>
    <col min="6662" max="6662" width="5.7109375" style="117" customWidth="1"/>
    <col min="6663" max="6663" width="11.5703125" style="117" customWidth="1"/>
    <col min="6664" max="6664" width="1.28515625" style="117" customWidth="1"/>
    <col min="6665" max="6665" width="6.5703125" style="117" customWidth="1"/>
    <col min="6666" max="6666" width="3.140625" style="117" customWidth="1"/>
    <col min="6667" max="6667" width="21.7109375" style="117" customWidth="1"/>
    <col min="6668" max="6668" width="7.85546875" style="117" customWidth="1"/>
    <col min="6669" max="6694" width="0" style="117" hidden="1" customWidth="1"/>
    <col min="6695" max="6913" width="9.140625" style="117"/>
    <col min="6914" max="6914" width="2.28515625" style="117" customWidth="1"/>
    <col min="6915" max="6915" width="12" style="117" customWidth="1"/>
    <col min="6916" max="6916" width="31.85546875" style="117" customWidth="1"/>
    <col min="6917" max="6917" width="19" style="117" customWidth="1"/>
    <col min="6918" max="6918" width="5.7109375" style="117" customWidth="1"/>
    <col min="6919" max="6919" width="11.5703125" style="117" customWidth="1"/>
    <col min="6920" max="6920" width="1.28515625" style="117" customWidth="1"/>
    <col min="6921" max="6921" width="6.5703125" style="117" customWidth="1"/>
    <col min="6922" max="6922" width="3.140625" style="117" customWidth="1"/>
    <col min="6923" max="6923" width="21.7109375" style="117" customWidth="1"/>
    <col min="6924" max="6924" width="7.85546875" style="117" customWidth="1"/>
    <col min="6925" max="6950" width="0" style="117" hidden="1" customWidth="1"/>
    <col min="6951" max="7169" width="9.140625" style="117"/>
    <col min="7170" max="7170" width="2.28515625" style="117" customWidth="1"/>
    <col min="7171" max="7171" width="12" style="117" customWidth="1"/>
    <col min="7172" max="7172" width="31.85546875" style="117" customWidth="1"/>
    <col min="7173" max="7173" width="19" style="117" customWidth="1"/>
    <col min="7174" max="7174" width="5.7109375" style="117" customWidth="1"/>
    <col min="7175" max="7175" width="11.5703125" style="117" customWidth="1"/>
    <col min="7176" max="7176" width="1.28515625" style="117" customWidth="1"/>
    <col min="7177" max="7177" width="6.5703125" style="117" customWidth="1"/>
    <col min="7178" max="7178" width="3.140625" style="117" customWidth="1"/>
    <col min="7179" max="7179" width="21.7109375" style="117" customWidth="1"/>
    <col min="7180" max="7180" width="7.85546875" style="117" customWidth="1"/>
    <col min="7181" max="7206" width="0" style="117" hidden="1" customWidth="1"/>
    <col min="7207" max="7425" width="9.140625" style="117"/>
    <col min="7426" max="7426" width="2.28515625" style="117" customWidth="1"/>
    <col min="7427" max="7427" width="12" style="117" customWidth="1"/>
    <col min="7428" max="7428" width="31.85546875" style="117" customWidth="1"/>
    <col min="7429" max="7429" width="19" style="117" customWidth="1"/>
    <col min="7430" max="7430" width="5.7109375" style="117" customWidth="1"/>
    <col min="7431" max="7431" width="11.5703125" style="117" customWidth="1"/>
    <col min="7432" max="7432" width="1.28515625" style="117" customWidth="1"/>
    <col min="7433" max="7433" width="6.5703125" style="117" customWidth="1"/>
    <col min="7434" max="7434" width="3.140625" style="117" customWidth="1"/>
    <col min="7435" max="7435" width="21.7109375" style="117" customWidth="1"/>
    <col min="7436" max="7436" width="7.85546875" style="117" customWidth="1"/>
    <col min="7437" max="7462" width="0" style="117" hidden="1" customWidth="1"/>
    <col min="7463" max="7681" width="9.140625" style="117"/>
    <col min="7682" max="7682" width="2.28515625" style="117" customWidth="1"/>
    <col min="7683" max="7683" width="12" style="117" customWidth="1"/>
    <col min="7684" max="7684" width="31.85546875" style="117" customWidth="1"/>
    <col min="7685" max="7685" width="19" style="117" customWidth="1"/>
    <col min="7686" max="7686" width="5.7109375" style="117" customWidth="1"/>
    <col min="7687" max="7687" width="11.5703125" style="117" customWidth="1"/>
    <col min="7688" max="7688" width="1.28515625" style="117" customWidth="1"/>
    <col min="7689" max="7689" width="6.5703125" style="117" customWidth="1"/>
    <col min="7690" max="7690" width="3.140625" style="117" customWidth="1"/>
    <col min="7691" max="7691" width="21.7109375" style="117" customWidth="1"/>
    <col min="7692" max="7692" width="7.85546875" style="117" customWidth="1"/>
    <col min="7693" max="7718" width="0" style="117" hidden="1" customWidth="1"/>
    <col min="7719" max="7937" width="9.140625" style="117"/>
    <col min="7938" max="7938" width="2.28515625" style="117" customWidth="1"/>
    <col min="7939" max="7939" width="12" style="117" customWidth="1"/>
    <col min="7940" max="7940" width="31.85546875" style="117" customWidth="1"/>
    <col min="7941" max="7941" width="19" style="117" customWidth="1"/>
    <col min="7942" max="7942" width="5.7109375" style="117" customWidth="1"/>
    <col min="7943" max="7943" width="11.5703125" style="117" customWidth="1"/>
    <col min="7944" max="7944" width="1.28515625" style="117" customWidth="1"/>
    <col min="7945" max="7945" width="6.5703125" style="117" customWidth="1"/>
    <col min="7946" max="7946" width="3.140625" style="117" customWidth="1"/>
    <col min="7947" max="7947" width="21.7109375" style="117" customWidth="1"/>
    <col min="7948" max="7948" width="7.85546875" style="117" customWidth="1"/>
    <col min="7949" max="7974" width="0" style="117" hidden="1" customWidth="1"/>
    <col min="7975" max="8193" width="9.140625" style="117"/>
    <col min="8194" max="8194" width="2.28515625" style="117" customWidth="1"/>
    <col min="8195" max="8195" width="12" style="117" customWidth="1"/>
    <col min="8196" max="8196" width="31.85546875" style="117" customWidth="1"/>
    <col min="8197" max="8197" width="19" style="117" customWidth="1"/>
    <col min="8198" max="8198" width="5.7109375" style="117" customWidth="1"/>
    <col min="8199" max="8199" width="11.5703125" style="117" customWidth="1"/>
    <col min="8200" max="8200" width="1.28515625" style="117" customWidth="1"/>
    <col min="8201" max="8201" width="6.5703125" style="117" customWidth="1"/>
    <col min="8202" max="8202" width="3.140625" style="117" customWidth="1"/>
    <col min="8203" max="8203" width="21.7109375" style="117" customWidth="1"/>
    <col min="8204" max="8204" width="7.85546875" style="117" customWidth="1"/>
    <col min="8205" max="8230" width="0" style="117" hidden="1" customWidth="1"/>
    <col min="8231" max="8449" width="9.140625" style="117"/>
    <col min="8450" max="8450" width="2.28515625" style="117" customWidth="1"/>
    <col min="8451" max="8451" width="12" style="117" customWidth="1"/>
    <col min="8452" max="8452" width="31.85546875" style="117" customWidth="1"/>
    <col min="8453" max="8453" width="19" style="117" customWidth="1"/>
    <col min="8454" max="8454" width="5.7109375" style="117" customWidth="1"/>
    <col min="8455" max="8455" width="11.5703125" style="117" customWidth="1"/>
    <col min="8456" max="8456" width="1.28515625" style="117" customWidth="1"/>
    <col min="8457" max="8457" width="6.5703125" style="117" customWidth="1"/>
    <col min="8458" max="8458" width="3.140625" style="117" customWidth="1"/>
    <col min="8459" max="8459" width="21.7109375" style="117" customWidth="1"/>
    <col min="8460" max="8460" width="7.85546875" style="117" customWidth="1"/>
    <col min="8461" max="8486" width="0" style="117" hidden="1" customWidth="1"/>
    <col min="8487" max="8705" width="9.140625" style="117"/>
    <col min="8706" max="8706" width="2.28515625" style="117" customWidth="1"/>
    <col min="8707" max="8707" width="12" style="117" customWidth="1"/>
    <col min="8708" max="8708" width="31.85546875" style="117" customWidth="1"/>
    <col min="8709" max="8709" width="19" style="117" customWidth="1"/>
    <col min="8710" max="8710" width="5.7109375" style="117" customWidth="1"/>
    <col min="8711" max="8711" width="11.5703125" style="117" customWidth="1"/>
    <col min="8712" max="8712" width="1.28515625" style="117" customWidth="1"/>
    <col min="8713" max="8713" width="6.5703125" style="117" customWidth="1"/>
    <col min="8714" max="8714" width="3.140625" style="117" customWidth="1"/>
    <col min="8715" max="8715" width="21.7109375" style="117" customWidth="1"/>
    <col min="8716" max="8716" width="7.85546875" style="117" customWidth="1"/>
    <col min="8717" max="8742" width="0" style="117" hidden="1" customWidth="1"/>
    <col min="8743" max="8961" width="9.140625" style="117"/>
    <col min="8962" max="8962" width="2.28515625" style="117" customWidth="1"/>
    <col min="8963" max="8963" width="12" style="117" customWidth="1"/>
    <col min="8964" max="8964" width="31.85546875" style="117" customWidth="1"/>
    <col min="8965" max="8965" width="19" style="117" customWidth="1"/>
    <col min="8966" max="8966" width="5.7109375" style="117" customWidth="1"/>
    <col min="8967" max="8967" width="11.5703125" style="117" customWidth="1"/>
    <col min="8968" max="8968" width="1.28515625" style="117" customWidth="1"/>
    <col min="8969" max="8969" width="6.5703125" style="117" customWidth="1"/>
    <col min="8970" max="8970" width="3.140625" style="117" customWidth="1"/>
    <col min="8971" max="8971" width="21.7109375" style="117" customWidth="1"/>
    <col min="8972" max="8972" width="7.85546875" style="117" customWidth="1"/>
    <col min="8973" max="8998" width="0" style="117" hidden="1" customWidth="1"/>
    <col min="8999" max="9217" width="9.140625" style="117"/>
    <col min="9218" max="9218" width="2.28515625" style="117" customWidth="1"/>
    <col min="9219" max="9219" width="12" style="117" customWidth="1"/>
    <col min="9220" max="9220" width="31.85546875" style="117" customWidth="1"/>
    <col min="9221" max="9221" width="19" style="117" customWidth="1"/>
    <col min="9222" max="9222" width="5.7109375" style="117" customWidth="1"/>
    <col min="9223" max="9223" width="11.5703125" style="117" customWidth="1"/>
    <col min="9224" max="9224" width="1.28515625" style="117" customWidth="1"/>
    <col min="9225" max="9225" width="6.5703125" style="117" customWidth="1"/>
    <col min="9226" max="9226" width="3.140625" style="117" customWidth="1"/>
    <col min="9227" max="9227" width="21.7109375" style="117" customWidth="1"/>
    <col min="9228" max="9228" width="7.85546875" style="117" customWidth="1"/>
    <col min="9229" max="9254" width="0" style="117" hidden="1" customWidth="1"/>
    <col min="9255" max="9473" width="9.140625" style="117"/>
    <col min="9474" max="9474" width="2.28515625" style="117" customWidth="1"/>
    <col min="9475" max="9475" width="12" style="117" customWidth="1"/>
    <col min="9476" max="9476" width="31.85546875" style="117" customWidth="1"/>
    <col min="9477" max="9477" width="19" style="117" customWidth="1"/>
    <col min="9478" max="9478" width="5.7109375" style="117" customWidth="1"/>
    <col min="9479" max="9479" width="11.5703125" style="117" customWidth="1"/>
    <col min="9480" max="9480" width="1.28515625" style="117" customWidth="1"/>
    <col min="9481" max="9481" width="6.5703125" style="117" customWidth="1"/>
    <col min="9482" max="9482" width="3.140625" style="117" customWidth="1"/>
    <col min="9483" max="9483" width="21.7109375" style="117" customWidth="1"/>
    <col min="9484" max="9484" width="7.85546875" style="117" customWidth="1"/>
    <col min="9485" max="9510" width="0" style="117" hidden="1" customWidth="1"/>
    <col min="9511" max="9729" width="9.140625" style="117"/>
    <col min="9730" max="9730" width="2.28515625" style="117" customWidth="1"/>
    <col min="9731" max="9731" width="12" style="117" customWidth="1"/>
    <col min="9732" max="9732" width="31.85546875" style="117" customWidth="1"/>
    <col min="9733" max="9733" width="19" style="117" customWidth="1"/>
    <col min="9734" max="9734" width="5.7109375" style="117" customWidth="1"/>
    <col min="9735" max="9735" width="11.5703125" style="117" customWidth="1"/>
    <col min="9736" max="9736" width="1.28515625" style="117" customWidth="1"/>
    <col min="9737" max="9737" width="6.5703125" style="117" customWidth="1"/>
    <col min="9738" max="9738" width="3.140625" style="117" customWidth="1"/>
    <col min="9739" max="9739" width="21.7109375" style="117" customWidth="1"/>
    <col min="9740" max="9740" width="7.85546875" style="117" customWidth="1"/>
    <col min="9741" max="9766" width="0" style="117" hidden="1" customWidth="1"/>
    <col min="9767" max="9985" width="9.140625" style="117"/>
    <col min="9986" max="9986" width="2.28515625" style="117" customWidth="1"/>
    <col min="9987" max="9987" width="12" style="117" customWidth="1"/>
    <col min="9988" max="9988" width="31.85546875" style="117" customWidth="1"/>
    <col min="9989" max="9989" width="19" style="117" customWidth="1"/>
    <col min="9990" max="9990" width="5.7109375" style="117" customWidth="1"/>
    <col min="9991" max="9991" width="11.5703125" style="117" customWidth="1"/>
    <col min="9992" max="9992" width="1.28515625" style="117" customWidth="1"/>
    <col min="9993" max="9993" width="6.5703125" style="117" customWidth="1"/>
    <col min="9994" max="9994" width="3.140625" style="117" customWidth="1"/>
    <col min="9995" max="9995" width="21.7109375" style="117" customWidth="1"/>
    <col min="9996" max="9996" width="7.85546875" style="117" customWidth="1"/>
    <col min="9997" max="10022" width="0" style="117" hidden="1" customWidth="1"/>
    <col min="10023" max="10241" width="9.140625" style="117"/>
    <col min="10242" max="10242" width="2.28515625" style="117" customWidth="1"/>
    <col min="10243" max="10243" width="12" style="117" customWidth="1"/>
    <col min="10244" max="10244" width="31.85546875" style="117" customWidth="1"/>
    <col min="10245" max="10245" width="19" style="117" customWidth="1"/>
    <col min="10246" max="10246" width="5.7109375" style="117" customWidth="1"/>
    <col min="10247" max="10247" width="11.5703125" style="117" customWidth="1"/>
    <col min="10248" max="10248" width="1.28515625" style="117" customWidth="1"/>
    <col min="10249" max="10249" width="6.5703125" style="117" customWidth="1"/>
    <col min="10250" max="10250" width="3.140625" style="117" customWidth="1"/>
    <col min="10251" max="10251" width="21.7109375" style="117" customWidth="1"/>
    <col min="10252" max="10252" width="7.85546875" style="117" customWidth="1"/>
    <col min="10253" max="10278" width="0" style="117" hidden="1" customWidth="1"/>
    <col min="10279" max="10497" width="9.140625" style="117"/>
    <col min="10498" max="10498" width="2.28515625" style="117" customWidth="1"/>
    <col min="10499" max="10499" width="12" style="117" customWidth="1"/>
    <col min="10500" max="10500" width="31.85546875" style="117" customWidth="1"/>
    <col min="10501" max="10501" width="19" style="117" customWidth="1"/>
    <col min="10502" max="10502" width="5.7109375" style="117" customWidth="1"/>
    <col min="10503" max="10503" width="11.5703125" style="117" customWidth="1"/>
    <col min="10504" max="10504" width="1.28515625" style="117" customWidth="1"/>
    <col min="10505" max="10505" width="6.5703125" style="117" customWidth="1"/>
    <col min="10506" max="10506" width="3.140625" style="117" customWidth="1"/>
    <col min="10507" max="10507" width="21.7109375" style="117" customWidth="1"/>
    <col min="10508" max="10508" width="7.85546875" style="117" customWidth="1"/>
    <col min="10509" max="10534" width="0" style="117" hidden="1" customWidth="1"/>
    <col min="10535" max="10753" width="9.140625" style="117"/>
    <col min="10754" max="10754" width="2.28515625" style="117" customWidth="1"/>
    <col min="10755" max="10755" width="12" style="117" customWidth="1"/>
    <col min="10756" max="10756" width="31.85546875" style="117" customWidth="1"/>
    <col min="10757" max="10757" width="19" style="117" customWidth="1"/>
    <col min="10758" max="10758" width="5.7109375" style="117" customWidth="1"/>
    <col min="10759" max="10759" width="11.5703125" style="117" customWidth="1"/>
    <col min="10760" max="10760" width="1.28515625" style="117" customWidth="1"/>
    <col min="10761" max="10761" width="6.5703125" style="117" customWidth="1"/>
    <col min="10762" max="10762" width="3.140625" style="117" customWidth="1"/>
    <col min="10763" max="10763" width="21.7109375" style="117" customWidth="1"/>
    <col min="10764" max="10764" width="7.85546875" style="117" customWidth="1"/>
    <col min="10765" max="10790" width="0" style="117" hidden="1" customWidth="1"/>
    <col min="10791" max="11009" width="9.140625" style="117"/>
    <col min="11010" max="11010" width="2.28515625" style="117" customWidth="1"/>
    <col min="11011" max="11011" width="12" style="117" customWidth="1"/>
    <col min="11012" max="11012" width="31.85546875" style="117" customWidth="1"/>
    <col min="11013" max="11013" width="19" style="117" customWidth="1"/>
    <col min="11014" max="11014" width="5.7109375" style="117" customWidth="1"/>
    <col min="11015" max="11015" width="11.5703125" style="117" customWidth="1"/>
    <col min="11016" max="11016" width="1.28515625" style="117" customWidth="1"/>
    <col min="11017" max="11017" width="6.5703125" style="117" customWidth="1"/>
    <col min="11018" max="11018" width="3.140625" style="117" customWidth="1"/>
    <col min="11019" max="11019" width="21.7109375" style="117" customWidth="1"/>
    <col min="11020" max="11020" width="7.85546875" style="117" customWidth="1"/>
    <col min="11021" max="11046" width="0" style="117" hidden="1" customWidth="1"/>
    <col min="11047" max="11265" width="9.140625" style="117"/>
    <col min="11266" max="11266" width="2.28515625" style="117" customWidth="1"/>
    <col min="11267" max="11267" width="12" style="117" customWidth="1"/>
    <col min="11268" max="11268" width="31.85546875" style="117" customWidth="1"/>
    <col min="11269" max="11269" width="19" style="117" customWidth="1"/>
    <col min="11270" max="11270" width="5.7109375" style="117" customWidth="1"/>
    <col min="11271" max="11271" width="11.5703125" style="117" customWidth="1"/>
    <col min="11272" max="11272" width="1.28515625" style="117" customWidth="1"/>
    <col min="11273" max="11273" width="6.5703125" style="117" customWidth="1"/>
    <col min="11274" max="11274" width="3.140625" style="117" customWidth="1"/>
    <col min="11275" max="11275" width="21.7109375" style="117" customWidth="1"/>
    <col min="11276" max="11276" width="7.85546875" style="117" customWidth="1"/>
    <col min="11277" max="11302" width="0" style="117" hidden="1" customWidth="1"/>
    <col min="11303" max="11521" width="9.140625" style="117"/>
    <col min="11522" max="11522" width="2.28515625" style="117" customWidth="1"/>
    <col min="11523" max="11523" width="12" style="117" customWidth="1"/>
    <col min="11524" max="11524" width="31.85546875" style="117" customWidth="1"/>
    <col min="11525" max="11525" width="19" style="117" customWidth="1"/>
    <col min="11526" max="11526" width="5.7109375" style="117" customWidth="1"/>
    <col min="11527" max="11527" width="11.5703125" style="117" customWidth="1"/>
    <col min="11528" max="11528" width="1.28515625" style="117" customWidth="1"/>
    <col min="11529" max="11529" width="6.5703125" style="117" customWidth="1"/>
    <col min="11530" max="11530" width="3.140625" style="117" customWidth="1"/>
    <col min="11531" max="11531" width="21.7109375" style="117" customWidth="1"/>
    <col min="11532" max="11532" width="7.85546875" style="117" customWidth="1"/>
    <col min="11533" max="11558" width="0" style="117" hidden="1" customWidth="1"/>
    <col min="11559" max="11777" width="9.140625" style="117"/>
    <col min="11778" max="11778" width="2.28515625" style="117" customWidth="1"/>
    <col min="11779" max="11779" width="12" style="117" customWidth="1"/>
    <col min="11780" max="11780" width="31.85546875" style="117" customWidth="1"/>
    <col min="11781" max="11781" width="19" style="117" customWidth="1"/>
    <col min="11782" max="11782" width="5.7109375" style="117" customWidth="1"/>
    <col min="11783" max="11783" width="11.5703125" style="117" customWidth="1"/>
    <col min="11784" max="11784" width="1.28515625" style="117" customWidth="1"/>
    <col min="11785" max="11785" width="6.5703125" style="117" customWidth="1"/>
    <col min="11786" max="11786" width="3.140625" style="117" customWidth="1"/>
    <col min="11787" max="11787" width="21.7109375" style="117" customWidth="1"/>
    <col min="11788" max="11788" width="7.85546875" style="117" customWidth="1"/>
    <col min="11789" max="11814" width="0" style="117" hidden="1" customWidth="1"/>
    <col min="11815" max="12033" width="9.140625" style="117"/>
    <col min="12034" max="12034" width="2.28515625" style="117" customWidth="1"/>
    <col min="12035" max="12035" width="12" style="117" customWidth="1"/>
    <col min="12036" max="12036" width="31.85546875" style="117" customWidth="1"/>
    <col min="12037" max="12037" width="19" style="117" customWidth="1"/>
    <col min="12038" max="12038" width="5.7109375" style="117" customWidth="1"/>
    <col min="12039" max="12039" width="11.5703125" style="117" customWidth="1"/>
    <col min="12040" max="12040" width="1.28515625" style="117" customWidth="1"/>
    <col min="12041" max="12041" width="6.5703125" style="117" customWidth="1"/>
    <col min="12042" max="12042" width="3.140625" style="117" customWidth="1"/>
    <col min="12043" max="12043" width="21.7109375" style="117" customWidth="1"/>
    <col min="12044" max="12044" width="7.85546875" style="117" customWidth="1"/>
    <col min="12045" max="12070" width="0" style="117" hidden="1" customWidth="1"/>
    <col min="12071" max="12289" width="9.140625" style="117"/>
    <col min="12290" max="12290" width="2.28515625" style="117" customWidth="1"/>
    <col min="12291" max="12291" width="12" style="117" customWidth="1"/>
    <col min="12292" max="12292" width="31.85546875" style="117" customWidth="1"/>
    <col min="12293" max="12293" width="19" style="117" customWidth="1"/>
    <col min="12294" max="12294" width="5.7109375" style="117" customWidth="1"/>
    <col min="12295" max="12295" width="11.5703125" style="117" customWidth="1"/>
    <col min="12296" max="12296" width="1.28515625" style="117" customWidth="1"/>
    <col min="12297" max="12297" width="6.5703125" style="117" customWidth="1"/>
    <col min="12298" max="12298" width="3.140625" style="117" customWidth="1"/>
    <col min="12299" max="12299" width="21.7109375" style="117" customWidth="1"/>
    <col min="12300" max="12300" width="7.85546875" style="117" customWidth="1"/>
    <col min="12301" max="12326" width="0" style="117" hidden="1" customWidth="1"/>
    <col min="12327" max="12545" width="9.140625" style="117"/>
    <col min="12546" max="12546" width="2.28515625" style="117" customWidth="1"/>
    <col min="12547" max="12547" width="12" style="117" customWidth="1"/>
    <col min="12548" max="12548" width="31.85546875" style="117" customWidth="1"/>
    <col min="12549" max="12549" width="19" style="117" customWidth="1"/>
    <col min="12550" max="12550" width="5.7109375" style="117" customWidth="1"/>
    <col min="12551" max="12551" width="11.5703125" style="117" customWidth="1"/>
    <col min="12552" max="12552" width="1.28515625" style="117" customWidth="1"/>
    <col min="12553" max="12553" width="6.5703125" style="117" customWidth="1"/>
    <col min="12554" max="12554" width="3.140625" style="117" customWidth="1"/>
    <col min="12555" max="12555" width="21.7109375" style="117" customWidth="1"/>
    <col min="12556" max="12556" width="7.85546875" style="117" customWidth="1"/>
    <col min="12557" max="12582" width="0" style="117" hidden="1" customWidth="1"/>
    <col min="12583" max="12801" width="9.140625" style="117"/>
    <col min="12802" max="12802" width="2.28515625" style="117" customWidth="1"/>
    <col min="12803" max="12803" width="12" style="117" customWidth="1"/>
    <col min="12804" max="12804" width="31.85546875" style="117" customWidth="1"/>
    <col min="12805" max="12805" width="19" style="117" customWidth="1"/>
    <col min="12806" max="12806" width="5.7109375" style="117" customWidth="1"/>
    <col min="12807" max="12807" width="11.5703125" style="117" customWidth="1"/>
    <col min="12808" max="12808" width="1.28515625" style="117" customWidth="1"/>
    <col min="12809" max="12809" width="6.5703125" style="117" customWidth="1"/>
    <col min="12810" max="12810" width="3.140625" style="117" customWidth="1"/>
    <col min="12811" max="12811" width="21.7109375" style="117" customWidth="1"/>
    <col min="12812" max="12812" width="7.85546875" style="117" customWidth="1"/>
    <col min="12813" max="12838" width="0" style="117" hidden="1" customWidth="1"/>
    <col min="12839" max="13057" width="9.140625" style="117"/>
    <col min="13058" max="13058" width="2.28515625" style="117" customWidth="1"/>
    <col min="13059" max="13059" width="12" style="117" customWidth="1"/>
    <col min="13060" max="13060" width="31.85546875" style="117" customWidth="1"/>
    <col min="13061" max="13061" width="19" style="117" customWidth="1"/>
    <col min="13062" max="13062" width="5.7109375" style="117" customWidth="1"/>
    <col min="13063" max="13063" width="11.5703125" style="117" customWidth="1"/>
    <col min="13064" max="13064" width="1.28515625" style="117" customWidth="1"/>
    <col min="13065" max="13065" width="6.5703125" style="117" customWidth="1"/>
    <col min="13066" max="13066" width="3.140625" style="117" customWidth="1"/>
    <col min="13067" max="13067" width="21.7109375" style="117" customWidth="1"/>
    <col min="13068" max="13068" width="7.85546875" style="117" customWidth="1"/>
    <col min="13069" max="13094" width="0" style="117" hidden="1" customWidth="1"/>
    <col min="13095" max="13313" width="9.140625" style="117"/>
    <col min="13314" max="13314" width="2.28515625" style="117" customWidth="1"/>
    <col min="13315" max="13315" width="12" style="117" customWidth="1"/>
    <col min="13316" max="13316" width="31.85546875" style="117" customWidth="1"/>
    <col min="13317" max="13317" width="19" style="117" customWidth="1"/>
    <col min="13318" max="13318" width="5.7109375" style="117" customWidth="1"/>
    <col min="13319" max="13319" width="11.5703125" style="117" customWidth="1"/>
    <col min="13320" max="13320" width="1.28515625" style="117" customWidth="1"/>
    <col min="13321" max="13321" width="6.5703125" style="117" customWidth="1"/>
    <col min="13322" max="13322" width="3.140625" style="117" customWidth="1"/>
    <col min="13323" max="13323" width="21.7109375" style="117" customWidth="1"/>
    <col min="13324" max="13324" width="7.85546875" style="117" customWidth="1"/>
    <col min="13325" max="13350" width="0" style="117" hidden="1" customWidth="1"/>
    <col min="13351" max="13569" width="9.140625" style="117"/>
    <col min="13570" max="13570" width="2.28515625" style="117" customWidth="1"/>
    <col min="13571" max="13571" width="12" style="117" customWidth="1"/>
    <col min="13572" max="13572" width="31.85546875" style="117" customWidth="1"/>
    <col min="13573" max="13573" width="19" style="117" customWidth="1"/>
    <col min="13574" max="13574" width="5.7109375" style="117" customWidth="1"/>
    <col min="13575" max="13575" width="11.5703125" style="117" customWidth="1"/>
    <col min="13576" max="13576" width="1.28515625" style="117" customWidth="1"/>
    <col min="13577" max="13577" width="6.5703125" style="117" customWidth="1"/>
    <col min="13578" max="13578" width="3.140625" style="117" customWidth="1"/>
    <col min="13579" max="13579" width="21.7109375" style="117" customWidth="1"/>
    <col min="13580" max="13580" width="7.85546875" style="117" customWidth="1"/>
    <col min="13581" max="13606" width="0" style="117" hidden="1" customWidth="1"/>
    <col min="13607" max="13825" width="9.140625" style="117"/>
    <col min="13826" max="13826" width="2.28515625" style="117" customWidth="1"/>
    <col min="13827" max="13827" width="12" style="117" customWidth="1"/>
    <col min="13828" max="13828" width="31.85546875" style="117" customWidth="1"/>
    <col min="13829" max="13829" width="19" style="117" customWidth="1"/>
    <col min="13830" max="13830" width="5.7109375" style="117" customWidth="1"/>
    <col min="13831" max="13831" width="11.5703125" style="117" customWidth="1"/>
    <col min="13832" max="13832" width="1.28515625" style="117" customWidth="1"/>
    <col min="13833" max="13833" width="6.5703125" style="117" customWidth="1"/>
    <col min="13834" max="13834" width="3.140625" style="117" customWidth="1"/>
    <col min="13835" max="13835" width="21.7109375" style="117" customWidth="1"/>
    <col min="13836" max="13836" width="7.85546875" style="117" customWidth="1"/>
    <col min="13837" max="13862" width="0" style="117" hidden="1" customWidth="1"/>
    <col min="13863" max="14081" width="9.140625" style="117"/>
    <col min="14082" max="14082" width="2.28515625" style="117" customWidth="1"/>
    <col min="14083" max="14083" width="12" style="117" customWidth="1"/>
    <col min="14084" max="14084" width="31.85546875" style="117" customWidth="1"/>
    <col min="14085" max="14085" width="19" style="117" customWidth="1"/>
    <col min="14086" max="14086" width="5.7109375" style="117" customWidth="1"/>
    <col min="14087" max="14087" width="11.5703125" style="117" customWidth="1"/>
    <col min="14088" max="14088" width="1.28515625" style="117" customWidth="1"/>
    <col min="14089" max="14089" width="6.5703125" style="117" customWidth="1"/>
    <col min="14090" max="14090" width="3.140625" style="117" customWidth="1"/>
    <col min="14091" max="14091" width="21.7109375" style="117" customWidth="1"/>
    <col min="14092" max="14092" width="7.85546875" style="117" customWidth="1"/>
    <col min="14093" max="14118" width="0" style="117" hidden="1" customWidth="1"/>
    <col min="14119" max="14337" width="9.140625" style="117"/>
    <col min="14338" max="14338" width="2.28515625" style="117" customWidth="1"/>
    <col min="14339" max="14339" width="12" style="117" customWidth="1"/>
    <col min="14340" max="14340" width="31.85546875" style="117" customWidth="1"/>
    <col min="14341" max="14341" width="19" style="117" customWidth="1"/>
    <col min="14342" max="14342" width="5.7109375" style="117" customWidth="1"/>
    <col min="14343" max="14343" width="11.5703125" style="117" customWidth="1"/>
    <col min="14344" max="14344" width="1.28515625" style="117" customWidth="1"/>
    <col min="14345" max="14345" width="6.5703125" style="117" customWidth="1"/>
    <col min="14346" max="14346" width="3.140625" style="117" customWidth="1"/>
    <col min="14347" max="14347" width="21.7109375" style="117" customWidth="1"/>
    <col min="14348" max="14348" width="7.85546875" style="117" customWidth="1"/>
    <col min="14349" max="14374" width="0" style="117" hidden="1" customWidth="1"/>
    <col min="14375" max="14593" width="9.140625" style="117"/>
    <col min="14594" max="14594" width="2.28515625" style="117" customWidth="1"/>
    <col min="14595" max="14595" width="12" style="117" customWidth="1"/>
    <col min="14596" max="14596" width="31.85546875" style="117" customWidth="1"/>
    <col min="14597" max="14597" width="19" style="117" customWidth="1"/>
    <col min="14598" max="14598" width="5.7109375" style="117" customWidth="1"/>
    <col min="14599" max="14599" width="11.5703125" style="117" customWidth="1"/>
    <col min="14600" max="14600" width="1.28515625" style="117" customWidth="1"/>
    <col min="14601" max="14601" width="6.5703125" style="117" customWidth="1"/>
    <col min="14602" max="14602" width="3.140625" style="117" customWidth="1"/>
    <col min="14603" max="14603" width="21.7109375" style="117" customWidth="1"/>
    <col min="14604" max="14604" width="7.85546875" style="117" customWidth="1"/>
    <col min="14605" max="14630" width="0" style="117" hidden="1" customWidth="1"/>
    <col min="14631" max="14849" width="9.140625" style="117"/>
    <col min="14850" max="14850" width="2.28515625" style="117" customWidth="1"/>
    <col min="14851" max="14851" width="12" style="117" customWidth="1"/>
    <col min="14852" max="14852" width="31.85546875" style="117" customWidth="1"/>
    <col min="14853" max="14853" width="19" style="117" customWidth="1"/>
    <col min="14854" max="14854" width="5.7109375" style="117" customWidth="1"/>
    <col min="14855" max="14855" width="11.5703125" style="117" customWidth="1"/>
    <col min="14856" max="14856" width="1.28515625" style="117" customWidth="1"/>
    <col min="14857" max="14857" width="6.5703125" style="117" customWidth="1"/>
    <col min="14858" max="14858" width="3.140625" style="117" customWidth="1"/>
    <col min="14859" max="14859" width="21.7109375" style="117" customWidth="1"/>
    <col min="14860" max="14860" width="7.85546875" style="117" customWidth="1"/>
    <col min="14861" max="14886" width="0" style="117" hidden="1" customWidth="1"/>
    <col min="14887" max="15105" width="9.140625" style="117"/>
    <col min="15106" max="15106" width="2.28515625" style="117" customWidth="1"/>
    <col min="15107" max="15107" width="12" style="117" customWidth="1"/>
    <col min="15108" max="15108" width="31.85546875" style="117" customWidth="1"/>
    <col min="15109" max="15109" width="19" style="117" customWidth="1"/>
    <col min="15110" max="15110" width="5.7109375" style="117" customWidth="1"/>
    <col min="15111" max="15111" width="11.5703125" style="117" customWidth="1"/>
    <col min="15112" max="15112" width="1.28515625" style="117" customWidth="1"/>
    <col min="15113" max="15113" width="6.5703125" style="117" customWidth="1"/>
    <col min="15114" max="15114" width="3.140625" style="117" customWidth="1"/>
    <col min="15115" max="15115" width="21.7109375" style="117" customWidth="1"/>
    <col min="15116" max="15116" width="7.85546875" style="117" customWidth="1"/>
    <col min="15117" max="15142" width="0" style="117" hidden="1" customWidth="1"/>
    <col min="15143" max="15361" width="9.140625" style="117"/>
    <col min="15362" max="15362" width="2.28515625" style="117" customWidth="1"/>
    <col min="15363" max="15363" width="12" style="117" customWidth="1"/>
    <col min="15364" max="15364" width="31.85546875" style="117" customWidth="1"/>
    <col min="15365" max="15365" width="19" style="117" customWidth="1"/>
    <col min="15366" max="15366" width="5.7109375" style="117" customWidth="1"/>
    <col min="15367" max="15367" width="11.5703125" style="117" customWidth="1"/>
    <col min="15368" max="15368" width="1.28515625" style="117" customWidth="1"/>
    <col min="15369" max="15369" width="6.5703125" style="117" customWidth="1"/>
    <col min="15370" max="15370" width="3.140625" style="117" customWidth="1"/>
    <col min="15371" max="15371" width="21.7109375" style="117" customWidth="1"/>
    <col min="15372" max="15372" width="7.85546875" style="117" customWidth="1"/>
    <col min="15373" max="15398" width="0" style="117" hidden="1" customWidth="1"/>
    <col min="15399" max="15617" width="9.140625" style="117"/>
    <col min="15618" max="15618" width="2.28515625" style="117" customWidth="1"/>
    <col min="15619" max="15619" width="12" style="117" customWidth="1"/>
    <col min="15620" max="15620" width="31.85546875" style="117" customWidth="1"/>
    <col min="15621" max="15621" width="19" style="117" customWidth="1"/>
    <col min="15622" max="15622" width="5.7109375" style="117" customWidth="1"/>
    <col min="15623" max="15623" width="11.5703125" style="117" customWidth="1"/>
    <col min="15624" max="15624" width="1.28515625" style="117" customWidth="1"/>
    <col min="15625" max="15625" width="6.5703125" style="117" customWidth="1"/>
    <col min="15626" max="15626" width="3.140625" style="117" customWidth="1"/>
    <col min="15627" max="15627" width="21.7109375" style="117" customWidth="1"/>
    <col min="15628" max="15628" width="7.85546875" style="117" customWidth="1"/>
    <col min="15629" max="15654" width="0" style="117" hidden="1" customWidth="1"/>
    <col min="15655" max="15873" width="9.140625" style="117"/>
    <col min="15874" max="15874" width="2.28515625" style="117" customWidth="1"/>
    <col min="15875" max="15875" width="12" style="117" customWidth="1"/>
    <col min="15876" max="15876" width="31.85546875" style="117" customWidth="1"/>
    <col min="15877" max="15877" width="19" style="117" customWidth="1"/>
    <col min="15878" max="15878" width="5.7109375" style="117" customWidth="1"/>
    <col min="15879" max="15879" width="11.5703125" style="117" customWidth="1"/>
    <col min="15880" max="15880" width="1.28515625" style="117" customWidth="1"/>
    <col min="15881" max="15881" width="6.5703125" style="117" customWidth="1"/>
    <col min="15882" max="15882" width="3.140625" style="117" customWidth="1"/>
    <col min="15883" max="15883" width="21.7109375" style="117" customWidth="1"/>
    <col min="15884" max="15884" width="7.85546875" style="117" customWidth="1"/>
    <col min="15885" max="15910" width="0" style="117" hidden="1" customWidth="1"/>
    <col min="15911" max="16129" width="9.140625" style="117"/>
    <col min="16130" max="16130" width="2.28515625" style="117" customWidth="1"/>
    <col min="16131" max="16131" width="12" style="117" customWidth="1"/>
    <col min="16132" max="16132" width="31.85546875" style="117" customWidth="1"/>
    <col min="16133" max="16133" width="19" style="117" customWidth="1"/>
    <col min="16134" max="16134" width="5.7109375" style="117" customWidth="1"/>
    <col min="16135" max="16135" width="11.5703125" style="117" customWidth="1"/>
    <col min="16136" max="16136" width="1.28515625" style="117" customWidth="1"/>
    <col min="16137" max="16137" width="6.5703125" style="117" customWidth="1"/>
    <col min="16138" max="16138" width="3.140625" style="117" customWidth="1"/>
    <col min="16139" max="16139" width="21.7109375" style="117" customWidth="1"/>
    <col min="16140" max="16140" width="7.85546875" style="117" customWidth="1"/>
    <col min="16141" max="16166" width="0" style="117" hidden="1" customWidth="1"/>
    <col min="16167" max="16384" width="9.140625" style="117"/>
  </cols>
  <sheetData>
    <row r="1" spans="1:41" ht="26.25" customHeight="1" thickBot="1" x14ac:dyDescent="0.3">
      <c r="A1" s="760" t="s">
        <v>315</v>
      </c>
      <c r="B1" s="760"/>
      <c r="C1" s="760"/>
      <c r="D1" s="760"/>
      <c r="E1" s="760"/>
      <c r="F1" s="760"/>
      <c r="G1" s="760"/>
      <c r="H1" s="760"/>
      <c r="I1" s="760"/>
      <c r="J1" s="760"/>
      <c r="K1" s="370"/>
      <c r="L1" s="370"/>
      <c r="M1" s="371"/>
      <c r="N1" s="371"/>
    </row>
    <row r="2" spans="1:41" ht="84.75" customHeight="1" thickBot="1" x14ac:dyDescent="0.3">
      <c r="A2" s="761" t="s">
        <v>819</v>
      </c>
      <c r="B2" s="762"/>
      <c r="C2" s="762"/>
      <c r="D2" s="762"/>
      <c r="E2" s="762"/>
      <c r="F2" s="762"/>
      <c r="G2" s="762"/>
      <c r="H2" s="762"/>
      <c r="I2" s="762"/>
      <c r="J2" s="763"/>
      <c r="K2" s="372"/>
      <c r="L2" s="372"/>
      <c r="M2" s="371"/>
      <c r="N2" s="371"/>
    </row>
    <row r="3" spans="1:41" ht="22.5" customHeight="1" thickBot="1" x14ac:dyDescent="0.3">
      <c r="A3" s="373"/>
      <c r="B3" s="374"/>
      <c r="C3" s="374"/>
      <c r="D3" s="375" t="s">
        <v>800</v>
      </c>
      <c r="E3" s="375"/>
      <c r="F3" s="764" t="s">
        <v>207</v>
      </c>
      <c r="G3" s="764"/>
      <c r="H3" s="764"/>
      <c r="I3" s="764"/>
      <c r="J3" s="376"/>
      <c r="K3" s="377"/>
      <c r="L3" s="378"/>
      <c r="M3" s="378"/>
      <c r="N3" s="371"/>
    </row>
    <row r="4" spans="1:41" ht="16.5" customHeight="1" x14ac:dyDescent="0.25">
      <c r="A4" s="379" t="s">
        <v>208</v>
      </c>
      <c r="B4" s="380"/>
      <c r="C4" s="380"/>
      <c r="D4" s="380"/>
      <c r="E4" s="380"/>
      <c r="F4" s="381"/>
      <c r="G4" s="381"/>
      <c r="H4" s="381"/>
      <c r="I4" s="381"/>
      <c r="J4" s="381"/>
      <c r="K4" s="381"/>
      <c r="L4" s="751"/>
      <c r="M4" s="751"/>
      <c r="N4" s="751"/>
    </row>
    <row r="5" spans="1:41" ht="16.5" customHeight="1" x14ac:dyDescent="0.25">
      <c r="A5" s="379"/>
      <c r="B5" s="380" t="s">
        <v>303</v>
      </c>
      <c r="C5" s="380"/>
      <c r="D5" s="490"/>
      <c r="E5" s="380"/>
      <c r="F5" s="382"/>
      <c r="G5" s="382"/>
      <c r="H5" s="382"/>
      <c r="I5" s="382"/>
      <c r="J5" s="382"/>
      <c r="K5" s="382"/>
      <c r="L5" s="751"/>
      <c r="M5" s="751"/>
      <c r="N5" s="751"/>
      <c r="AM5" s="748"/>
      <c r="AN5" s="748"/>
      <c r="AO5" s="748"/>
    </row>
    <row r="6" spans="1:41" ht="16.5" customHeight="1" x14ac:dyDescent="0.25">
      <c r="A6" s="371"/>
      <c r="B6" s="380" t="s">
        <v>304</v>
      </c>
      <c r="C6" s="380"/>
      <c r="D6" s="490"/>
      <c r="E6" s="383"/>
      <c r="F6" s="382"/>
      <c r="G6" s="382"/>
      <c r="H6" s="382"/>
      <c r="I6" s="382"/>
      <c r="J6" s="382"/>
      <c r="K6" s="382"/>
      <c r="L6" s="751"/>
      <c r="M6" s="751"/>
      <c r="N6" s="751"/>
      <c r="AM6" s="748"/>
      <c r="AN6" s="748"/>
      <c r="AO6" s="748"/>
    </row>
    <row r="7" spans="1:41" ht="16.5" customHeight="1" x14ac:dyDescent="0.25">
      <c r="A7" s="371"/>
      <c r="B7" s="380" t="s">
        <v>305</v>
      </c>
      <c r="C7" s="380"/>
      <c r="D7" s="491"/>
      <c r="E7" s="383"/>
      <c r="F7" s="382"/>
      <c r="G7" s="382"/>
      <c r="H7" s="382"/>
      <c r="I7" s="382"/>
      <c r="J7" s="382"/>
      <c r="K7" s="382"/>
      <c r="L7" s="751"/>
      <c r="M7" s="751"/>
      <c r="N7" s="751"/>
      <c r="AM7" s="748"/>
      <c r="AN7" s="748"/>
      <c r="AO7" s="748"/>
    </row>
    <row r="8" spans="1:41" ht="23.25" customHeight="1" x14ac:dyDescent="0.25">
      <c r="A8" s="371"/>
      <c r="B8" s="384" t="s">
        <v>209</v>
      </c>
      <c r="C8" s="380"/>
      <c r="D8" s="492">
        <f>SUM(D5:D7)</f>
        <v>0</v>
      </c>
      <c r="E8" s="383"/>
      <c r="F8" s="382"/>
      <c r="G8" s="382"/>
      <c r="H8" s="382"/>
      <c r="I8" s="382"/>
      <c r="J8" s="382"/>
      <c r="K8" s="382"/>
      <c r="L8" s="382"/>
      <c r="M8" s="378"/>
      <c r="N8" s="371"/>
      <c r="AM8" s="748"/>
      <c r="AN8" s="748"/>
      <c r="AO8" s="748"/>
    </row>
    <row r="9" spans="1:41" ht="24.75" customHeight="1" x14ac:dyDescent="0.25">
      <c r="A9" s="379" t="s">
        <v>210</v>
      </c>
      <c r="B9" s="384"/>
      <c r="C9" s="380"/>
      <c r="D9" s="385"/>
      <c r="E9" s="383"/>
      <c r="F9" s="386"/>
      <c r="G9" s="387"/>
      <c r="H9" s="387"/>
      <c r="I9" s="387"/>
      <c r="J9" s="387"/>
      <c r="K9" s="387"/>
      <c r="L9" s="378"/>
      <c r="M9" s="378"/>
      <c r="N9" s="371"/>
      <c r="AN9" s="174"/>
      <c r="AO9" s="174"/>
    </row>
    <row r="10" spans="1:41" ht="16.5" customHeight="1" x14ac:dyDescent="0.25">
      <c r="A10" s="371"/>
      <c r="B10" s="380" t="s">
        <v>211</v>
      </c>
      <c r="C10" s="380"/>
      <c r="D10" s="488"/>
      <c r="E10" s="383"/>
      <c r="F10" s="749" t="s">
        <v>306</v>
      </c>
      <c r="G10" s="749"/>
      <c r="H10" s="749"/>
      <c r="I10" s="749"/>
      <c r="J10" s="389"/>
      <c r="K10" s="390"/>
      <c r="L10" s="378"/>
      <c r="M10" s="378"/>
      <c r="N10" s="371"/>
    </row>
    <row r="11" spans="1:41" ht="16.5" customHeight="1" x14ac:dyDescent="0.25">
      <c r="A11" s="371"/>
      <c r="B11" s="380" t="s">
        <v>212</v>
      </c>
      <c r="C11" s="380"/>
      <c r="D11" s="489"/>
      <c r="E11" s="383"/>
      <c r="F11" s="749" t="s">
        <v>307</v>
      </c>
      <c r="G11" s="749"/>
      <c r="H11" s="749"/>
      <c r="I11" s="749"/>
      <c r="J11" s="389"/>
      <c r="K11" s="390"/>
      <c r="L11" s="378"/>
      <c r="M11" s="378"/>
      <c r="N11" s="371"/>
    </row>
    <row r="12" spans="1:41" ht="21" customHeight="1" x14ac:dyDescent="0.25">
      <c r="A12" s="371"/>
      <c r="B12" s="384" t="s">
        <v>213</v>
      </c>
      <c r="C12" s="380"/>
      <c r="D12" s="406">
        <f>SUM(D10:D11)</f>
        <v>0</v>
      </c>
      <c r="E12" s="386"/>
      <c r="F12" s="386"/>
      <c r="G12" s="387"/>
      <c r="H12" s="387"/>
      <c r="I12" s="387"/>
      <c r="J12" s="387"/>
      <c r="K12" s="387"/>
      <c r="L12" s="378"/>
      <c r="M12" s="378"/>
      <c r="N12" s="371"/>
    </row>
    <row r="13" spans="1:41" ht="27.75" customHeight="1" x14ac:dyDescent="0.25">
      <c r="A13" s="371"/>
      <c r="B13" s="384" t="s">
        <v>214</v>
      </c>
      <c r="C13" s="380"/>
      <c r="D13" s="406">
        <f>D8-D12</f>
        <v>0</v>
      </c>
      <c r="E13" s="386"/>
      <c r="F13" s="386" t="s">
        <v>215</v>
      </c>
      <c r="G13" s="387"/>
      <c r="H13" s="387"/>
      <c r="I13" s="387"/>
      <c r="J13" s="389"/>
      <c r="K13" s="390"/>
      <c r="L13" s="378"/>
      <c r="M13" s="378"/>
      <c r="N13" s="371"/>
    </row>
    <row r="14" spans="1:41" ht="26.25" customHeight="1" x14ac:dyDescent="0.25">
      <c r="A14" s="379" t="s">
        <v>216</v>
      </c>
      <c r="B14" s="380"/>
      <c r="C14" s="380"/>
      <c r="D14" s="385"/>
      <c r="E14" s="386"/>
      <c r="F14" s="371"/>
      <c r="G14" s="387"/>
      <c r="H14" s="387"/>
      <c r="I14" s="387"/>
      <c r="J14" s="387"/>
      <c r="K14" s="387"/>
      <c r="L14" s="378"/>
      <c r="M14" s="378"/>
      <c r="N14" s="371"/>
    </row>
    <row r="15" spans="1:41" ht="16.5" customHeight="1" x14ac:dyDescent="0.25">
      <c r="A15" s="379"/>
      <c r="B15" s="380" t="s">
        <v>217</v>
      </c>
      <c r="C15" s="380"/>
      <c r="D15" s="488"/>
      <c r="E15" s="383"/>
      <c r="F15" s="386"/>
      <c r="G15" s="387"/>
      <c r="H15" s="387"/>
      <c r="I15" s="387"/>
      <c r="J15" s="387"/>
      <c r="K15" s="387"/>
      <c r="L15" s="378"/>
      <c r="M15" s="378"/>
      <c r="N15" s="371"/>
      <c r="V15" s="117" t="s">
        <v>218</v>
      </c>
    </row>
    <row r="16" spans="1:41" ht="16.5" customHeight="1" x14ac:dyDescent="0.25">
      <c r="A16" s="379"/>
      <c r="B16" s="380" t="s">
        <v>219</v>
      </c>
      <c r="C16" s="380"/>
      <c r="D16" s="488"/>
      <c r="E16" s="383"/>
      <c r="F16" s="752" t="s">
        <v>796</v>
      </c>
      <c r="G16" s="752"/>
      <c r="H16" s="752"/>
      <c r="I16" s="752"/>
      <c r="J16" s="387"/>
      <c r="K16" s="387"/>
      <c r="L16" s="378"/>
      <c r="M16" s="378"/>
      <c r="N16" s="371"/>
      <c r="O16" s="117" t="s">
        <v>220</v>
      </c>
      <c r="V16" s="117">
        <v>20</v>
      </c>
      <c r="W16" s="118">
        <f>U260</f>
        <v>1100324.4653987372</v>
      </c>
      <c r="X16" s="117" t="s">
        <v>221</v>
      </c>
    </row>
    <row r="17" spans="1:28" ht="16.5" customHeight="1" x14ac:dyDescent="0.25">
      <c r="A17" s="379"/>
      <c r="B17" s="380" t="s">
        <v>222</v>
      </c>
      <c r="C17" s="380"/>
      <c r="D17" s="489"/>
      <c r="E17" s="383"/>
      <c r="F17" s="753" t="s">
        <v>797</v>
      </c>
      <c r="G17" s="753"/>
      <c r="H17" s="753"/>
      <c r="I17" s="753"/>
      <c r="J17" s="387"/>
      <c r="K17" s="387"/>
      <c r="L17" s="378"/>
      <c r="M17" s="378"/>
      <c r="N17" s="371"/>
      <c r="V17" s="117">
        <v>30</v>
      </c>
      <c r="W17" s="118">
        <f>U380</f>
        <v>3000000</v>
      </c>
      <c r="X17" s="117" t="s">
        <v>223</v>
      </c>
      <c r="Z17" s="119">
        <v>3000000</v>
      </c>
    </row>
    <row r="18" spans="1:28" ht="24" customHeight="1" x14ac:dyDescent="0.25">
      <c r="A18" s="371"/>
      <c r="B18" s="384" t="s">
        <v>224</v>
      </c>
      <c r="C18" s="380"/>
      <c r="D18" s="406">
        <f>SUM(D15:D17)</f>
        <v>0</v>
      </c>
      <c r="E18" s="391"/>
      <c r="F18" s="749" t="s">
        <v>547</v>
      </c>
      <c r="G18" s="749"/>
      <c r="H18" s="749"/>
      <c r="I18" s="749"/>
      <c r="J18" s="389"/>
      <c r="K18" s="386"/>
      <c r="L18" s="392"/>
      <c r="M18" s="378"/>
      <c r="N18" s="371"/>
      <c r="U18" s="120">
        <v>0.08</v>
      </c>
      <c r="V18" s="117">
        <v>40</v>
      </c>
      <c r="W18" s="118">
        <f>U500</f>
        <v>7408390.0036544958</v>
      </c>
      <c r="X18" s="117" t="s">
        <v>225</v>
      </c>
      <c r="Z18" s="117" t="s">
        <v>226</v>
      </c>
    </row>
    <row r="19" spans="1:28" ht="24" customHeight="1" x14ac:dyDescent="0.25">
      <c r="A19" s="379" t="s">
        <v>227</v>
      </c>
      <c r="B19" s="380"/>
      <c r="C19" s="380"/>
      <c r="D19" s="386"/>
      <c r="E19" s="386"/>
      <c r="F19" s="386"/>
      <c r="G19" s="387"/>
      <c r="H19" s="387"/>
      <c r="I19" s="387"/>
      <c r="J19" s="387"/>
      <c r="K19" s="387"/>
      <c r="L19" s="378"/>
      <c r="M19" s="378"/>
      <c r="N19" s="371"/>
      <c r="S19" s="121">
        <v>0.03</v>
      </c>
      <c r="U19" s="120">
        <f>U18/12</f>
        <v>6.6666666666666671E-3</v>
      </c>
      <c r="Z19" s="117">
        <v>20</v>
      </c>
      <c r="AA19" s="117">
        <v>30</v>
      </c>
      <c r="AB19" s="117">
        <v>40</v>
      </c>
    </row>
    <row r="20" spans="1:28" ht="16.5" customHeight="1" x14ac:dyDescent="0.25">
      <c r="A20" s="371"/>
      <c r="B20" s="380" t="s">
        <v>798</v>
      </c>
      <c r="C20" s="380"/>
      <c r="D20" s="488"/>
      <c r="E20" s="383"/>
      <c r="F20" s="386" t="s">
        <v>308</v>
      </c>
      <c r="G20" s="387"/>
      <c r="H20" s="387"/>
      <c r="I20" s="387"/>
      <c r="J20" s="389"/>
      <c r="K20" s="387"/>
      <c r="L20" s="378"/>
      <c r="M20" s="378"/>
      <c r="N20" s="371"/>
      <c r="R20" s="117">
        <v>1</v>
      </c>
      <c r="S20" s="117">
        <v>1491.0400041675171</v>
      </c>
      <c r="U20" s="118">
        <f>S20*(1+$U$19)</f>
        <v>1500.980270861967</v>
      </c>
      <c r="Z20" s="117">
        <v>2710</v>
      </c>
      <c r="AA20" s="117">
        <v>1250</v>
      </c>
      <c r="AB20" s="117">
        <v>600</v>
      </c>
    </row>
    <row r="21" spans="1:28" ht="16.5" customHeight="1" x14ac:dyDescent="0.25">
      <c r="A21" s="371"/>
      <c r="C21" s="380" t="s">
        <v>799</v>
      </c>
      <c r="D21" s="388"/>
      <c r="E21" s="383"/>
      <c r="F21" s="388"/>
      <c r="G21" s="387"/>
      <c r="H21" s="387"/>
      <c r="I21" s="387"/>
      <c r="J21" s="389"/>
      <c r="K21" s="387"/>
      <c r="L21" s="378"/>
      <c r="M21" s="378"/>
      <c r="N21" s="371"/>
      <c r="U21" s="118"/>
    </row>
    <row r="22" spans="1:28" ht="16.5" customHeight="1" x14ac:dyDescent="0.25">
      <c r="A22" s="371"/>
      <c r="B22" s="380" t="s">
        <v>228</v>
      </c>
      <c r="C22" s="380"/>
      <c r="D22" s="386"/>
      <c r="E22" s="386"/>
      <c r="F22" s="386" t="s">
        <v>309</v>
      </c>
      <c r="G22" s="387"/>
      <c r="H22" s="387"/>
      <c r="I22" s="387"/>
      <c r="J22" s="389"/>
      <c r="K22" s="387"/>
      <c r="L22" s="378"/>
      <c r="M22" s="378"/>
      <c r="N22" s="371"/>
      <c r="R22" s="117">
        <v>2</v>
      </c>
      <c r="S22" s="117">
        <f>S20</f>
        <v>1491.0400041675171</v>
      </c>
      <c r="U22" s="118">
        <f>(U20+S22)*(1+$U$19)</f>
        <v>3011.9670768630135</v>
      </c>
    </row>
    <row r="23" spans="1:28" ht="16.5" customHeight="1" x14ac:dyDescent="0.25">
      <c r="A23" s="371"/>
      <c r="B23" s="380" t="s">
        <v>229</v>
      </c>
      <c r="C23" s="380"/>
      <c r="D23" s="488"/>
      <c r="E23" s="383"/>
      <c r="F23" s="386"/>
      <c r="G23" s="387"/>
      <c r="H23" s="387"/>
      <c r="I23" s="387"/>
      <c r="J23" s="387"/>
      <c r="K23" s="387"/>
      <c r="L23" s="378"/>
      <c r="M23" s="378"/>
      <c r="N23" s="371"/>
      <c r="R23" s="117">
        <v>3</v>
      </c>
      <c r="S23" s="117">
        <f t="shared" ref="S23:S32" si="0">S22</f>
        <v>1491.0400041675171</v>
      </c>
      <c r="U23" s="118">
        <f t="shared" ref="U23:U86" si="1">(U22+S23)*(1+$U$19)</f>
        <v>4533.0271282374006</v>
      </c>
    </row>
    <row r="24" spans="1:28" ht="16.5" customHeight="1" x14ac:dyDescent="0.25">
      <c r="A24" s="371"/>
      <c r="B24" s="380" t="s">
        <v>230</v>
      </c>
      <c r="C24" s="380"/>
      <c r="D24" s="488"/>
      <c r="E24" s="383"/>
      <c r="F24" s="386"/>
      <c r="G24" s="387"/>
      <c r="H24" s="387"/>
      <c r="I24" s="387"/>
      <c r="J24" s="387"/>
      <c r="K24" s="387"/>
      <c r="L24" s="378"/>
      <c r="M24" s="378"/>
      <c r="N24" s="371"/>
      <c r="R24" s="117">
        <v>4</v>
      </c>
      <c r="S24" s="117">
        <f t="shared" si="0"/>
        <v>1491.0400041675171</v>
      </c>
      <c r="U24" s="118">
        <f t="shared" si="1"/>
        <v>6064.227579954284</v>
      </c>
    </row>
    <row r="25" spans="1:28" ht="16.5" customHeight="1" x14ac:dyDescent="0.25">
      <c r="A25" s="371"/>
      <c r="B25" s="380" t="s">
        <v>231</v>
      </c>
      <c r="C25" s="380"/>
      <c r="D25" s="488"/>
      <c r="E25" s="383"/>
      <c r="F25" s="386"/>
      <c r="G25" s="387"/>
      <c r="H25" s="387"/>
      <c r="I25" s="387"/>
      <c r="J25" s="387"/>
      <c r="K25" s="387"/>
      <c r="L25" s="378"/>
      <c r="M25" s="378"/>
      <c r="N25" s="371"/>
      <c r="R25" s="117">
        <v>5</v>
      </c>
      <c r="S25" s="117">
        <f t="shared" si="0"/>
        <v>1491.0400041675171</v>
      </c>
      <c r="U25" s="118">
        <f t="shared" si="1"/>
        <v>7605.6360346826123</v>
      </c>
    </row>
    <row r="26" spans="1:28" ht="16.5" customHeight="1" x14ac:dyDescent="0.25">
      <c r="A26" s="371"/>
      <c r="B26" s="380" t="s">
        <v>232</v>
      </c>
      <c r="C26" s="380"/>
      <c r="D26" s="488"/>
      <c r="E26" s="383"/>
      <c r="F26" s="386"/>
      <c r="G26" s="387"/>
      <c r="H26" s="387"/>
      <c r="I26" s="387"/>
      <c r="J26" s="387"/>
      <c r="K26" s="387"/>
      <c r="L26" s="378"/>
      <c r="M26" s="378"/>
      <c r="N26" s="371"/>
      <c r="R26" s="117">
        <v>6</v>
      </c>
      <c r="S26" s="117">
        <f t="shared" si="0"/>
        <v>1491.0400041675171</v>
      </c>
      <c r="U26" s="118">
        <f t="shared" si="1"/>
        <v>9157.3205457757958</v>
      </c>
    </row>
    <row r="27" spans="1:28" ht="16.5" customHeight="1" x14ac:dyDescent="0.25">
      <c r="A27" s="371"/>
      <c r="B27" s="380" t="s">
        <v>233</v>
      </c>
      <c r="C27" s="380"/>
      <c r="D27" s="386"/>
      <c r="E27" s="386"/>
      <c r="F27" s="386" t="s">
        <v>310</v>
      </c>
      <c r="G27" s="387"/>
      <c r="H27" s="387"/>
      <c r="I27" s="387"/>
      <c r="J27" s="389"/>
      <c r="K27" s="387"/>
      <c r="L27" s="378"/>
      <c r="M27" s="378"/>
      <c r="N27" s="371"/>
      <c r="R27" s="117">
        <v>7</v>
      </c>
      <c r="S27" s="117">
        <f t="shared" si="0"/>
        <v>1491.0400041675171</v>
      </c>
      <c r="U27" s="118">
        <f t="shared" si="1"/>
        <v>10719.349620276267</v>
      </c>
    </row>
    <row r="28" spans="1:28" ht="16.5" customHeight="1" x14ac:dyDescent="0.25">
      <c r="A28" s="371"/>
      <c r="B28" s="380" t="s">
        <v>234</v>
      </c>
      <c r="C28" s="380"/>
      <c r="D28" s="488"/>
      <c r="E28" s="383"/>
      <c r="F28" s="386"/>
      <c r="G28" s="387"/>
      <c r="H28" s="387"/>
      <c r="I28" s="387"/>
      <c r="J28" s="387"/>
      <c r="K28" s="387"/>
      <c r="L28" s="378"/>
      <c r="M28" s="378"/>
      <c r="N28" s="371"/>
      <c r="R28" s="117">
        <v>8</v>
      </c>
      <c r="S28" s="117">
        <f t="shared" si="0"/>
        <v>1491.0400041675171</v>
      </c>
      <c r="U28" s="118">
        <f t="shared" si="1"/>
        <v>12291.792221940075</v>
      </c>
    </row>
    <row r="29" spans="1:28" ht="16.5" customHeight="1" x14ac:dyDescent="0.25">
      <c r="A29" s="371"/>
      <c r="B29" s="380" t="s">
        <v>235</v>
      </c>
      <c r="C29" s="380"/>
      <c r="D29" s="488"/>
      <c r="E29" s="383"/>
      <c r="F29" s="386"/>
      <c r="G29" s="387"/>
      <c r="H29" s="387"/>
      <c r="I29" s="387"/>
      <c r="J29" s="387"/>
      <c r="K29" s="387"/>
      <c r="L29" s="378"/>
      <c r="M29" s="378"/>
      <c r="N29" s="371"/>
      <c r="R29" s="117">
        <v>9</v>
      </c>
      <c r="S29" s="117">
        <f t="shared" si="0"/>
        <v>1491.0400041675171</v>
      </c>
      <c r="U29" s="118">
        <f t="shared" si="1"/>
        <v>13874.717774281642</v>
      </c>
    </row>
    <row r="30" spans="1:28" ht="16.5" customHeight="1" x14ac:dyDescent="0.25">
      <c r="A30" s="371"/>
      <c r="B30" s="380" t="s">
        <v>236</v>
      </c>
      <c r="C30" s="380"/>
      <c r="D30" s="488"/>
      <c r="E30" s="383"/>
      <c r="F30" s="386"/>
      <c r="G30" s="387"/>
      <c r="H30" s="387"/>
      <c r="I30" s="387"/>
      <c r="J30" s="387"/>
      <c r="K30" s="387"/>
      <c r="L30" s="378"/>
      <c r="M30" s="378"/>
      <c r="N30" s="371"/>
      <c r="R30" s="117">
        <v>10</v>
      </c>
      <c r="S30" s="117">
        <f t="shared" si="0"/>
        <v>1491.0400041675171</v>
      </c>
      <c r="U30" s="118">
        <f t="shared" si="1"/>
        <v>15468.196163638819</v>
      </c>
    </row>
    <row r="31" spans="1:28" ht="16.5" customHeight="1" x14ac:dyDescent="0.25">
      <c r="A31" s="371"/>
      <c r="B31" s="380" t="s">
        <v>237</v>
      </c>
      <c r="C31" s="380"/>
      <c r="D31" s="488"/>
      <c r="E31" s="383"/>
      <c r="F31" s="386" t="s">
        <v>238</v>
      </c>
      <c r="G31" s="387"/>
      <c r="H31" s="387"/>
      <c r="I31" s="387"/>
      <c r="J31" s="387"/>
      <c r="K31" s="387"/>
      <c r="L31" s="378"/>
      <c r="M31" s="378"/>
      <c r="N31" s="371"/>
      <c r="R31" s="117">
        <v>11</v>
      </c>
      <c r="S31" s="117">
        <f t="shared" si="0"/>
        <v>1491.0400041675171</v>
      </c>
      <c r="U31" s="118">
        <f t="shared" si="1"/>
        <v>17072.297742258375</v>
      </c>
    </row>
    <row r="32" spans="1:28" ht="16.5" customHeight="1" x14ac:dyDescent="0.25">
      <c r="A32" s="371"/>
      <c r="B32" s="380" t="s">
        <v>239</v>
      </c>
      <c r="C32" s="380"/>
      <c r="D32" s="488"/>
      <c r="E32" s="383"/>
      <c r="F32" s="386" t="s">
        <v>311</v>
      </c>
      <c r="G32" s="387"/>
      <c r="H32" s="387"/>
      <c r="I32" s="387"/>
      <c r="J32" s="389"/>
      <c r="K32" s="387"/>
      <c r="L32" s="378"/>
      <c r="M32" s="378"/>
      <c r="N32" s="371"/>
      <c r="R32" s="117">
        <v>12</v>
      </c>
      <c r="S32" s="117">
        <f t="shared" si="0"/>
        <v>1491.0400041675171</v>
      </c>
      <c r="U32" s="118">
        <f t="shared" si="1"/>
        <v>18687.093331402062</v>
      </c>
    </row>
    <row r="33" spans="1:21" ht="16.5" customHeight="1" x14ac:dyDescent="0.25">
      <c r="A33" s="371"/>
      <c r="B33" s="380" t="s">
        <v>240</v>
      </c>
      <c r="C33" s="380"/>
      <c r="D33" s="386"/>
      <c r="E33" s="386"/>
      <c r="F33" s="386"/>
      <c r="G33" s="387"/>
      <c r="H33" s="387"/>
      <c r="I33" s="387"/>
      <c r="J33" s="387"/>
      <c r="K33" s="387"/>
      <c r="L33" s="378"/>
      <c r="M33" s="378"/>
      <c r="N33" s="371"/>
      <c r="R33" s="117">
        <v>13</v>
      </c>
      <c r="S33" s="117">
        <f>S20*(1+$S$19)</f>
        <v>1535.7712042925425</v>
      </c>
      <c r="U33" s="118">
        <f t="shared" si="1"/>
        <v>20357.683632599234</v>
      </c>
    </row>
    <row r="34" spans="1:21" ht="16.5" customHeight="1" x14ac:dyDescent="0.25">
      <c r="A34" s="371"/>
      <c r="B34" s="380" t="s">
        <v>241</v>
      </c>
      <c r="C34" s="380"/>
      <c r="D34" s="488"/>
      <c r="E34" s="383"/>
      <c r="F34" s="386" t="s">
        <v>242</v>
      </c>
      <c r="G34" s="387"/>
      <c r="H34" s="387"/>
      <c r="I34" s="387"/>
      <c r="J34" s="387"/>
      <c r="K34" s="387"/>
      <c r="L34" s="378"/>
      <c r="M34" s="378"/>
      <c r="N34" s="371"/>
      <c r="R34" s="117">
        <v>14</v>
      </c>
      <c r="S34" s="117">
        <f t="shared" ref="S34:S97" si="2">S22*(1+$S$19)</f>
        <v>1535.7712042925425</v>
      </c>
      <c r="U34" s="118">
        <f t="shared" si="1"/>
        <v>22039.411202471052</v>
      </c>
    </row>
    <row r="35" spans="1:21" ht="16.5" customHeight="1" x14ac:dyDescent="0.25">
      <c r="A35" s="371"/>
      <c r="B35" s="380" t="s">
        <v>243</v>
      </c>
      <c r="C35" s="380"/>
      <c r="D35" s="488"/>
      <c r="E35" s="383"/>
      <c r="F35" s="386"/>
      <c r="G35" s="387"/>
      <c r="H35" s="387"/>
      <c r="I35" s="387"/>
      <c r="J35" s="387"/>
      <c r="K35" s="387"/>
      <c r="L35" s="378"/>
      <c r="M35" s="378"/>
      <c r="N35" s="371"/>
      <c r="R35" s="117">
        <v>15</v>
      </c>
      <c r="S35" s="117">
        <f t="shared" si="2"/>
        <v>1535.7712042925425</v>
      </c>
      <c r="U35" s="118">
        <f t="shared" si="1"/>
        <v>23732.350289475347</v>
      </c>
    </row>
    <row r="36" spans="1:21" ht="16.5" customHeight="1" x14ac:dyDescent="0.25">
      <c r="A36" s="371"/>
      <c r="B36" s="380" t="s">
        <v>244</v>
      </c>
      <c r="C36" s="380"/>
      <c r="D36" s="488"/>
      <c r="E36" s="383"/>
      <c r="F36" s="386" t="s">
        <v>245</v>
      </c>
      <c r="G36" s="387"/>
      <c r="H36" s="387"/>
      <c r="I36" s="387"/>
      <c r="J36" s="387"/>
      <c r="K36" s="387"/>
      <c r="L36" s="378"/>
      <c r="M36" s="378"/>
      <c r="N36" s="371"/>
      <c r="R36" s="117">
        <v>16</v>
      </c>
      <c r="S36" s="117">
        <f t="shared" si="2"/>
        <v>1535.7712042925425</v>
      </c>
      <c r="U36" s="118">
        <f t="shared" si="1"/>
        <v>25436.575637059672</v>
      </c>
    </row>
    <row r="37" spans="1:21" ht="16.5" customHeight="1" x14ac:dyDescent="0.25">
      <c r="A37" s="371"/>
      <c r="B37" s="380" t="s">
        <v>246</v>
      </c>
      <c r="C37" s="380"/>
      <c r="D37" s="488"/>
      <c r="E37" s="383"/>
      <c r="F37" s="386"/>
      <c r="G37" s="387"/>
      <c r="H37" s="387"/>
      <c r="I37" s="387"/>
      <c r="J37" s="387"/>
      <c r="K37" s="387"/>
      <c r="L37" s="378"/>
      <c r="M37" s="378"/>
      <c r="N37" s="371"/>
      <c r="R37" s="117">
        <v>17</v>
      </c>
      <c r="S37" s="117">
        <f t="shared" si="2"/>
        <v>1535.7712042925425</v>
      </c>
      <c r="U37" s="118">
        <f t="shared" si="1"/>
        <v>27152.162486961228</v>
      </c>
    </row>
    <row r="38" spans="1:21" ht="16.5" customHeight="1" x14ac:dyDescent="0.25">
      <c r="A38" s="371"/>
      <c r="B38" s="380" t="s">
        <v>247</v>
      </c>
      <c r="C38" s="380"/>
      <c r="D38" s="488"/>
      <c r="E38" s="383"/>
      <c r="F38" s="386" t="s">
        <v>248</v>
      </c>
      <c r="G38" s="387"/>
      <c r="H38" s="387"/>
      <c r="I38" s="387"/>
      <c r="J38" s="387"/>
      <c r="K38" s="387"/>
      <c r="L38" s="378"/>
      <c r="M38" s="378"/>
      <c r="N38" s="371"/>
      <c r="R38" s="117">
        <v>18</v>
      </c>
      <c r="S38" s="117">
        <f t="shared" si="2"/>
        <v>1535.7712042925425</v>
      </c>
      <c r="U38" s="118">
        <f t="shared" si="1"/>
        <v>28879.186582528793</v>
      </c>
    </row>
    <row r="39" spans="1:21" ht="16.5" customHeight="1" x14ac:dyDescent="0.25">
      <c r="A39" s="371"/>
      <c r="B39" s="380" t="s">
        <v>236</v>
      </c>
      <c r="C39" s="380"/>
      <c r="D39" s="488"/>
      <c r="E39" s="383"/>
      <c r="F39" s="386"/>
      <c r="G39" s="387"/>
      <c r="H39" s="387"/>
      <c r="I39" s="387"/>
      <c r="J39" s="387"/>
      <c r="K39" s="387"/>
      <c r="L39" s="378"/>
      <c r="M39" s="378"/>
      <c r="N39" s="371"/>
      <c r="R39" s="117">
        <v>19</v>
      </c>
      <c r="S39" s="117">
        <f t="shared" si="2"/>
        <v>1535.7712042925425</v>
      </c>
      <c r="U39" s="118">
        <f t="shared" si="1"/>
        <v>30617.72417206681</v>
      </c>
    </row>
    <row r="40" spans="1:21" ht="16.5" customHeight="1" x14ac:dyDescent="0.25">
      <c r="A40" s="371"/>
      <c r="B40" s="380" t="s">
        <v>249</v>
      </c>
      <c r="C40" s="380"/>
      <c r="D40" s="488"/>
      <c r="E40" s="383"/>
      <c r="F40" s="749" t="s">
        <v>549</v>
      </c>
      <c r="G40" s="749"/>
      <c r="H40" s="749"/>
      <c r="I40" s="749"/>
      <c r="J40" s="389"/>
      <c r="K40" s="386"/>
      <c r="L40" s="393"/>
      <c r="M40" s="378"/>
      <c r="N40" s="371"/>
      <c r="R40" s="117">
        <v>20</v>
      </c>
      <c r="S40" s="117">
        <f t="shared" si="2"/>
        <v>1535.7712042925425</v>
      </c>
      <c r="U40" s="118">
        <f t="shared" si="1"/>
        <v>32367.852012201743</v>
      </c>
    </row>
    <row r="41" spans="1:21" ht="16.5" customHeight="1" x14ac:dyDescent="0.25">
      <c r="A41" s="371"/>
      <c r="B41" s="380" t="s">
        <v>250</v>
      </c>
      <c r="C41" s="380"/>
      <c r="D41" s="488"/>
      <c r="E41" s="383"/>
      <c r="F41" s="750" t="s">
        <v>548</v>
      </c>
      <c r="G41" s="750"/>
      <c r="H41" s="750"/>
      <c r="I41" s="750"/>
      <c r="J41" s="389"/>
      <c r="K41" s="386"/>
      <c r="L41" s="392"/>
      <c r="M41" s="378"/>
      <c r="N41" s="371"/>
      <c r="R41" s="117">
        <v>21</v>
      </c>
      <c r="S41" s="117">
        <f t="shared" si="2"/>
        <v>1535.7712042925425</v>
      </c>
      <c r="U41" s="118">
        <f t="shared" si="1"/>
        <v>34129.647371270912</v>
      </c>
    </row>
    <row r="42" spans="1:21" ht="16.5" customHeight="1" x14ac:dyDescent="0.25">
      <c r="A42" s="371"/>
      <c r="B42" s="380" t="s">
        <v>251</v>
      </c>
      <c r="C42" s="380"/>
      <c r="D42" s="386"/>
      <c r="E42" s="386"/>
      <c r="F42" s="386"/>
      <c r="G42" s="387"/>
      <c r="H42" s="387"/>
      <c r="I42" s="387"/>
      <c r="J42" s="387"/>
      <c r="K42" s="387"/>
      <c r="L42" s="378"/>
      <c r="M42" s="378"/>
      <c r="N42" s="371"/>
      <c r="R42" s="117">
        <v>22</v>
      </c>
      <c r="S42" s="117">
        <f t="shared" si="2"/>
        <v>1535.7712042925425</v>
      </c>
      <c r="U42" s="118">
        <f t="shared" si="1"/>
        <v>35903.188032733873</v>
      </c>
    </row>
    <row r="43" spans="1:21" ht="16.5" customHeight="1" x14ac:dyDescent="0.25">
      <c r="A43" s="371"/>
      <c r="B43" s="380" t="s">
        <v>252</v>
      </c>
      <c r="C43" s="380"/>
      <c r="D43" s="488"/>
      <c r="E43" s="383"/>
      <c r="F43" s="386"/>
      <c r="G43" s="387"/>
      <c r="H43" s="387"/>
      <c r="I43" s="387"/>
      <c r="J43" s="387"/>
      <c r="K43" s="387"/>
      <c r="L43" s="378"/>
      <c r="M43" s="378"/>
      <c r="N43" s="371"/>
      <c r="R43" s="117">
        <v>23</v>
      </c>
      <c r="S43" s="117">
        <f t="shared" si="2"/>
        <v>1535.7712042925425</v>
      </c>
      <c r="U43" s="118">
        <f t="shared" si="1"/>
        <v>37688.552298606592</v>
      </c>
    </row>
    <row r="44" spans="1:21" ht="16.5" customHeight="1" x14ac:dyDescent="0.25">
      <c r="A44" s="371"/>
      <c r="B44" s="380" t="s">
        <v>236</v>
      </c>
      <c r="C44" s="380"/>
      <c r="D44" s="488"/>
      <c r="E44" s="383"/>
      <c r="F44" s="386"/>
      <c r="G44" s="387"/>
      <c r="H44" s="387"/>
      <c r="I44" s="387"/>
      <c r="J44" s="387"/>
      <c r="K44" s="387"/>
      <c r="L44" s="378"/>
      <c r="M44" s="378"/>
      <c r="N44" s="371"/>
      <c r="R44" s="117">
        <v>24</v>
      </c>
      <c r="S44" s="117">
        <f t="shared" si="2"/>
        <v>1535.7712042925425</v>
      </c>
      <c r="U44" s="118">
        <f t="shared" si="1"/>
        <v>39485.818992918459</v>
      </c>
    </row>
    <row r="45" spans="1:21" ht="16.5" customHeight="1" x14ac:dyDescent="0.25">
      <c r="A45" s="371"/>
      <c r="B45" s="380" t="s">
        <v>253</v>
      </c>
      <c r="C45" s="380"/>
      <c r="D45" s="488"/>
      <c r="E45" s="383"/>
      <c r="F45" s="386" t="s">
        <v>254</v>
      </c>
      <c r="G45" s="387"/>
      <c r="H45" s="387"/>
      <c r="I45" s="387"/>
      <c r="J45" s="387"/>
      <c r="K45" s="387"/>
      <c r="L45" s="378"/>
      <c r="M45" s="378"/>
      <c r="N45" s="371"/>
      <c r="R45" s="117">
        <v>25</v>
      </c>
      <c r="S45" s="117">
        <f t="shared" si="2"/>
        <v>1581.8443404213187</v>
      </c>
      <c r="U45" s="118">
        <f t="shared" si="1"/>
        <v>41341.44775556204</v>
      </c>
    </row>
    <row r="46" spans="1:21" ht="16.5" customHeight="1" x14ac:dyDescent="0.25">
      <c r="A46" s="371"/>
      <c r="B46" s="380" t="s">
        <v>255</v>
      </c>
      <c r="C46" s="380"/>
      <c r="D46" s="488"/>
      <c r="E46" s="383"/>
      <c r="F46" s="386" t="s">
        <v>311</v>
      </c>
      <c r="G46" s="387"/>
      <c r="H46" s="387"/>
      <c r="I46" s="387"/>
      <c r="J46" s="389"/>
      <c r="K46" s="387"/>
      <c r="L46" s="378"/>
      <c r="M46" s="378"/>
      <c r="N46" s="371"/>
      <c r="R46" s="117">
        <v>26</v>
      </c>
      <c r="S46" s="117">
        <f t="shared" si="2"/>
        <v>1581.8443404213187</v>
      </c>
      <c r="U46" s="118">
        <f t="shared" si="1"/>
        <v>43209.44737662324</v>
      </c>
    </row>
    <row r="47" spans="1:21" ht="16.5" customHeight="1" x14ac:dyDescent="0.25">
      <c r="A47" s="371"/>
      <c r="B47" s="380" t="s">
        <v>256</v>
      </c>
      <c r="C47" s="380"/>
      <c r="D47" s="493"/>
      <c r="E47" s="383"/>
      <c r="F47" s="386" t="s">
        <v>257</v>
      </c>
      <c r="G47" s="380"/>
      <c r="H47" s="380"/>
      <c r="I47" s="380"/>
      <c r="J47" s="380"/>
      <c r="K47" s="380"/>
      <c r="L47" s="371"/>
      <c r="M47" s="378"/>
      <c r="N47" s="371"/>
      <c r="R47" s="117">
        <v>27</v>
      </c>
      <c r="S47" s="117">
        <f t="shared" si="2"/>
        <v>1581.8443404213187</v>
      </c>
      <c r="U47" s="118">
        <f t="shared" si="1"/>
        <v>45089.900328491516</v>
      </c>
    </row>
    <row r="48" spans="1:21" ht="23.25" customHeight="1" x14ac:dyDescent="0.25">
      <c r="A48" s="371"/>
      <c r="B48" s="384" t="s">
        <v>258</v>
      </c>
      <c r="C48" s="380"/>
      <c r="D48" s="407">
        <f>SUM(D20:D47)</f>
        <v>0</v>
      </c>
      <c r="E48" s="380"/>
      <c r="F48" s="380"/>
      <c r="G48" s="387"/>
      <c r="H48" s="387"/>
      <c r="I48" s="387"/>
      <c r="J48" s="387"/>
      <c r="K48" s="387"/>
      <c r="L48" s="378"/>
      <c r="M48" s="378"/>
      <c r="N48" s="371"/>
      <c r="R48" s="117">
        <v>28</v>
      </c>
      <c r="S48" s="117">
        <f t="shared" si="2"/>
        <v>1581.8443404213187</v>
      </c>
      <c r="U48" s="118">
        <f t="shared" si="1"/>
        <v>46982.889633372251</v>
      </c>
    </row>
    <row r="49" spans="1:21" ht="23.25" customHeight="1" x14ac:dyDescent="0.25">
      <c r="A49" s="371"/>
      <c r="B49" s="384" t="s">
        <v>259</v>
      </c>
      <c r="C49" s="384"/>
      <c r="D49" s="405"/>
      <c r="E49" s="383"/>
      <c r="F49" s="386" t="s">
        <v>312</v>
      </c>
      <c r="G49" s="387"/>
      <c r="H49" s="387"/>
      <c r="I49" s="387"/>
      <c r="J49" s="389"/>
      <c r="K49" s="389"/>
      <c r="L49" s="392"/>
      <c r="M49" s="378"/>
      <c r="N49" s="371"/>
      <c r="R49" s="117">
        <v>29</v>
      </c>
      <c r="S49" s="117">
        <f t="shared" si="2"/>
        <v>1581.8443404213187</v>
      </c>
      <c r="U49" s="118">
        <f t="shared" si="1"/>
        <v>48888.498866952192</v>
      </c>
    </row>
    <row r="50" spans="1:21" ht="23.25" customHeight="1" x14ac:dyDescent="0.25">
      <c r="A50" s="371"/>
      <c r="B50" s="384" t="s">
        <v>418</v>
      </c>
      <c r="C50" s="380"/>
      <c r="D50" s="408">
        <f>D48+D49</f>
        <v>0</v>
      </c>
      <c r="E50" s="383"/>
      <c r="F50" s="386" t="s">
        <v>313</v>
      </c>
      <c r="G50" s="387"/>
      <c r="H50" s="387"/>
      <c r="I50" s="387"/>
      <c r="J50" s="387"/>
      <c r="K50" s="387"/>
      <c r="L50" s="378"/>
      <c r="M50" s="378"/>
      <c r="N50" s="371"/>
      <c r="R50" s="117">
        <v>30</v>
      </c>
      <c r="S50" s="117">
        <f t="shared" si="2"/>
        <v>1581.8443404213187</v>
      </c>
      <c r="U50" s="118">
        <f t="shared" si="1"/>
        <v>50806.812162089329</v>
      </c>
    </row>
    <row r="51" spans="1:21" ht="23.25" customHeight="1" x14ac:dyDescent="0.25">
      <c r="A51" s="371"/>
      <c r="B51" s="384" t="s">
        <v>419</v>
      </c>
      <c r="C51" s="380"/>
      <c r="D51" s="408">
        <f>D13-D18-D50</f>
        <v>0</v>
      </c>
      <c r="E51" s="383"/>
      <c r="F51" s="386" t="s">
        <v>260</v>
      </c>
      <c r="G51" s="387"/>
      <c r="H51" s="387"/>
      <c r="I51" s="387"/>
      <c r="J51" s="387"/>
      <c r="K51" s="387"/>
      <c r="L51" s="378"/>
      <c r="M51" s="378"/>
      <c r="N51" s="371"/>
      <c r="R51" s="117">
        <v>31</v>
      </c>
      <c r="S51" s="117">
        <f t="shared" si="2"/>
        <v>1581.8443404213187</v>
      </c>
      <c r="U51" s="118">
        <f t="shared" si="1"/>
        <v>52737.914212527379</v>
      </c>
    </row>
    <row r="52" spans="1:21" ht="6.75" customHeight="1" thickBot="1" x14ac:dyDescent="0.3">
      <c r="A52" s="371"/>
      <c r="B52" s="384"/>
      <c r="C52" s="380"/>
      <c r="D52" s="386"/>
      <c r="E52" s="386"/>
      <c r="F52" s="386"/>
      <c r="G52" s="387"/>
      <c r="H52" s="387"/>
      <c r="I52" s="387"/>
      <c r="J52" s="387"/>
      <c r="K52" s="387"/>
      <c r="L52" s="378"/>
      <c r="M52" s="378"/>
      <c r="N52" s="371"/>
      <c r="R52" s="117">
        <v>32</v>
      </c>
      <c r="S52" s="117">
        <f t="shared" si="2"/>
        <v>1581.8443404213187</v>
      </c>
      <c r="U52" s="118">
        <f t="shared" si="1"/>
        <v>54681.890276635015</v>
      </c>
    </row>
    <row r="53" spans="1:21" ht="21.75" customHeight="1" thickBot="1" x14ac:dyDescent="0.4">
      <c r="A53" s="765" t="s">
        <v>261</v>
      </c>
      <c r="B53" s="766"/>
      <c r="C53" s="766"/>
      <c r="D53" s="766"/>
      <c r="E53" s="766"/>
      <c r="F53" s="766"/>
      <c r="G53" s="766"/>
      <c r="H53" s="766"/>
      <c r="I53" s="766"/>
      <c r="J53" s="767"/>
      <c r="K53" s="494"/>
      <c r="L53" s="494"/>
      <c r="M53" s="378"/>
      <c r="N53" s="371"/>
      <c r="R53" s="117">
        <v>33</v>
      </c>
      <c r="S53" s="117">
        <f t="shared" si="2"/>
        <v>1581.8443404213187</v>
      </c>
      <c r="U53" s="118">
        <f t="shared" si="1"/>
        <v>56638.826181170036</v>
      </c>
    </row>
    <row r="54" spans="1:21" ht="20.25" customHeight="1" x14ac:dyDescent="0.25">
      <c r="A54" s="371"/>
      <c r="B54" s="371"/>
      <c r="C54" s="371"/>
      <c r="D54" s="371"/>
      <c r="E54" s="371"/>
      <c r="F54" s="371"/>
      <c r="G54" s="371"/>
      <c r="H54" s="371"/>
      <c r="I54" s="371"/>
      <c r="J54" s="371"/>
      <c r="K54" s="371"/>
      <c r="L54" s="378"/>
      <c r="M54" s="378"/>
      <c r="N54" s="371"/>
      <c r="R54" s="117">
        <v>34</v>
      </c>
      <c r="S54" s="117">
        <f t="shared" si="2"/>
        <v>1581.8443404213187</v>
      </c>
      <c r="U54" s="118">
        <f t="shared" si="1"/>
        <v>58608.808325068625</v>
      </c>
    </row>
    <row r="55" spans="1:21" ht="16.5" customHeight="1" x14ac:dyDescent="0.3">
      <c r="A55" s="371"/>
      <c r="B55" s="394" t="s">
        <v>262</v>
      </c>
      <c r="C55" s="371"/>
      <c r="D55" s="371"/>
      <c r="E55" s="371"/>
      <c r="F55" s="371"/>
      <c r="G55" s="371"/>
      <c r="H55" s="371"/>
      <c r="I55" s="371"/>
      <c r="J55" s="371"/>
      <c r="K55" s="371"/>
      <c r="L55" s="371"/>
      <c r="M55" s="378"/>
      <c r="N55" s="371"/>
      <c r="R55" s="117">
        <v>35</v>
      </c>
      <c r="S55" s="117">
        <f t="shared" si="2"/>
        <v>1581.8443404213187</v>
      </c>
      <c r="U55" s="118">
        <f t="shared" si="1"/>
        <v>60591.923683259869</v>
      </c>
    </row>
    <row r="56" spans="1:21" ht="22.5" customHeight="1" x14ac:dyDescent="0.25">
      <c r="A56" s="371">
        <v>1</v>
      </c>
      <c r="B56" s="371" t="s">
        <v>263</v>
      </c>
      <c r="C56" s="371"/>
      <c r="D56" s="395"/>
      <c r="E56" s="371"/>
      <c r="F56" s="758"/>
      <c r="G56" s="758"/>
      <c r="H56" s="758"/>
      <c r="I56" s="758"/>
      <c r="J56" s="396"/>
      <c r="K56" s="397"/>
      <c r="L56" s="396"/>
      <c r="M56" s="378"/>
      <c r="N56" s="371"/>
      <c r="R56" s="117">
        <v>36</v>
      </c>
      <c r="S56" s="117">
        <f t="shared" si="2"/>
        <v>1581.8443404213187</v>
      </c>
      <c r="U56" s="118">
        <f t="shared" si="1"/>
        <v>62588.259810505726</v>
      </c>
    </row>
    <row r="57" spans="1:21" ht="23.25" customHeight="1" x14ac:dyDescent="0.25">
      <c r="A57" s="371">
        <v>2</v>
      </c>
      <c r="B57" s="371" t="s">
        <v>264</v>
      </c>
      <c r="C57" s="371"/>
      <c r="D57" s="371"/>
      <c r="E57" s="371"/>
      <c r="F57" s="759"/>
      <c r="G57" s="759"/>
      <c r="H57" s="759"/>
      <c r="I57" s="759"/>
      <c r="J57" s="371"/>
      <c r="K57" s="371"/>
      <c r="L57" s="371"/>
      <c r="M57" s="378"/>
      <c r="N57" s="371"/>
      <c r="R57" s="117">
        <v>37</v>
      </c>
      <c r="S57" s="117">
        <f t="shared" si="2"/>
        <v>1629.2996706339584</v>
      </c>
      <c r="U57" s="118">
        <f t="shared" si="1"/>
        <v>64645.676544347283</v>
      </c>
    </row>
    <row r="58" spans="1:21" ht="22.5" customHeight="1" x14ac:dyDescent="0.25">
      <c r="A58" s="371">
        <v>3</v>
      </c>
      <c r="B58" s="371" t="s">
        <v>265</v>
      </c>
      <c r="C58" s="371"/>
      <c r="D58" s="371"/>
      <c r="E58" s="371"/>
      <c r="F58" s="769">
        <f>F56-F57</f>
        <v>0</v>
      </c>
      <c r="G58" s="769"/>
      <c r="H58" s="769"/>
      <c r="I58" s="769"/>
      <c r="J58" s="371" t="s">
        <v>266</v>
      </c>
      <c r="K58" s="371"/>
      <c r="L58" s="371"/>
      <c r="M58" s="378"/>
      <c r="N58" s="371"/>
      <c r="R58" s="117">
        <v>38</v>
      </c>
      <c r="S58" s="117">
        <f t="shared" si="2"/>
        <v>1629.2996706339584</v>
      </c>
      <c r="U58" s="118">
        <f t="shared" si="1"/>
        <v>66716.809389747781</v>
      </c>
    </row>
    <row r="59" spans="1:21" ht="21" customHeight="1" x14ac:dyDescent="0.25">
      <c r="A59" s="371">
        <v>4</v>
      </c>
      <c r="B59" s="371" t="s">
        <v>267</v>
      </c>
      <c r="C59" s="371"/>
      <c r="D59" s="371"/>
      <c r="E59" s="371"/>
      <c r="F59" s="770"/>
      <c r="G59" s="770"/>
      <c r="H59" s="770"/>
      <c r="I59" s="770"/>
      <c r="J59" s="371"/>
      <c r="K59" s="371"/>
      <c r="L59" s="371"/>
      <c r="M59" s="378"/>
      <c r="N59" s="371"/>
      <c r="R59" s="117">
        <v>39</v>
      </c>
      <c r="S59" s="117">
        <f t="shared" si="2"/>
        <v>1629.2996706339584</v>
      </c>
      <c r="U59" s="118">
        <f t="shared" si="1"/>
        <v>68801.749787450943</v>
      </c>
    </row>
    <row r="60" spans="1:21" ht="21.75" customHeight="1" x14ac:dyDescent="0.25">
      <c r="A60" s="371">
        <v>5</v>
      </c>
      <c r="B60" s="371" t="s">
        <v>268</v>
      </c>
      <c r="C60" s="371"/>
      <c r="D60" s="371"/>
      <c r="E60" s="371"/>
      <c r="F60" s="772" t="str">
        <f>IFERROR(F58/F59,"")</f>
        <v/>
      </c>
      <c r="G60" s="772"/>
      <c r="H60" s="772"/>
      <c r="I60" s="772"/>
      <c r="J60" s="371" t="s">
        <v>269</v>
      </c>
      <c r="K60" s="371"/>
      <c r="L60" s="371"/>
      <c r="M60" s="378"/>
      <c r="N60" s="371"/>
      <c r="R60" s="117">
        <v>40</v>
      </c>
      <c r="S60" s="117">
        <f t="shared" si="2"/>
        <v>1629.2996706339584</v>
      </c>
      <c r="U60" s="118">
        <f t="shared" si="1"/>
        <v>70900.589787805467</v>
      </c>
    </row>
    <row r="61" spans="1:21" ht="20.25" customHeight="1" x14ac:dyDescent="0.25">
      <c r="A61" s="371"/>
      <c r="B61" s="371"/>
      <c r="C61" s="371"/>
      <c r="D61" s="371"/>
      <c r="E61" s="371"/>
      <c r="F61" s="371"/>
      <c r="G61" s="371"/>
      <c r="H61" s="371"/>
      <c r="I61" s="371"/>
      <c r="J61" s="371"/>
      <c r="K61" s="371"/>
      <c r="L61" s="371"/>
      <c r="M61" s="378"/>
      <c r="N61" s="371"/>
      <c r="R61" s="117">
        <v>41</v>
      </c>
      <c r="S61" s="117">
        <f t="shared" si="2"/>
        <v>1629.2996706339584</v>
      </c>
      <c r="U61" s="118">
        <f t="shared" si="1"/>
        <v>73013.422054829018</v>
      </c>
    </row>
    <row r="62" spans="1:21" ht="45" customHeight="1" x14ac:dyDescent="0.3">
      <c r="A62" s="371"/>
      <c r="B62" s="394" t="s">
        <v>270</v>
      </c>
      <c r="C62" s="371"/>
      <c r="D62" s="371"/>
      <c r="E62" s="371"/>
      <c r="F62" s="371"/>
      <c r="G62" s="371"/>
      <c r="H62" s="371"/>
      <c r="I62" s="371"/>
      <c r="J62" s="371"/>
      <c r="K62" s="371"/>
      <c r="L62" s="371"/>
      <c r="M62" s="378"/>
      <c r="N62" s="371"/>
      <c r="R62" s="117">
        <v>42</v>
      </c>
      <c r="S62" s="117">
        <f t="shared" si="2"/>
        <v>1629.2996706339584</v>
      </c>
      <c r="U62" s="118">
        <f t="shared" si="1"/>
        <v>75140.339870299387</v>
      </c>
    </row>
    <row r="63" spans="1:21" ht="23.25" customHeight="1" x14ac:dyDescent="0.25">
      <c r="A63" s="371"/>
      <c r="B63" s="398" t="s">
        <v>271</v>
      </c>
      <c r="C63" s="398"/>
      <c r="D63" s="771" t="s">
        <v>272</v>
      </c>
      <c r="E63" s="771"/>
      <c r="F63" s="771"/>
      <c r="G63" s="398"/>
      <c r="H63" s="771" t="s">
        <v>273</v>
      </c>
      <c r="I63" s="771"/>
      <c r="J63" s="771"/>
      <c r="K63" s="399"/>
      <c r="L63" s="371"/>
      <c r="M63" s="378"/>
      <c r="N63" s="371"/>
      <c r="R63" s="117">
        <v>43</v>
      </c>
      <c r="S63" s="117">
        <f t="shared" si="2"/>
        <v>1629.2996706339584</v>
      </c>
      <c r="U63" s="118">
        <f t="shared" si="1"/>
        <v>77281.437137872897</v>
      </c>
    </row>
    <row r="64" spans="1:21" ht="20.25" customHeight="1" x14ac:dyDescent="0.25">
      <c r="A64" s="371"/>
      <c r="B64" s="400" t="s">
        <v>274</v>
      </c>
      <c r="C64" s="371"/>
      <c r="D64" s="768" t="s">
        <v>275</v>
      </c>
      <c r="E64" s="768"/>
      <c r="F64" s="768"/>
      <c r="G64" s="371"/>
      <c r="H64" s="757" t="s">
        <v>276</v>
      </c>
      <c r="I64" s="757"/>
      <c r="J64" s="757"/>
      <c r="K64" s="399"/>
      <c r="L64" s="371"/>
      <c r="M64" s="378"/>
      <c r="N64" s="371"/>
      <c r="R64" s="117">
        <v>44</v>
      </c>
      <c r="S64" s="117">
        <f t="shared" si="2"/>
        <v>1629.2996706339584</v>
      </c>
      <c r="U64" s="118">
        <f t="shared" si="1"/>
        <v>79436.808387230238</v>
      </c>
    </row>
    <row r="65" spans="1:21" ht="15.75" x14ac:dyDescent="0.25">
      <c r="A65" s="371"/>
      <c r="B65" s="400" t="s">
        <v>277</v>
      </c>
      <c r="C65" s="371"/>
      <c r="D65" s="755" t="s">
        <v>278</v>
      </c>
      <c r="E65" s="755"/>
      <c r="F65" s="755"/>
      <c r="G65" s="371"/>
      <c r="H65" s="755" t="s">
        <v>279</v>
      </c>
      <c r="I65" s="755"/>
      <c r="J65" s="755"/>
      <c r="K65" s="401"/>
      <c r="L65" s="371"/>
      <c r="M65" s="378"/>
      <c r="N65" s="371"/>
      <c r="R65" s="117">
        <v>45</v>
      </c>
      <c r="S65" s="117">
        <f t="shared" si="2"/>
        <v>1629.2996706339584</v>
      </c>
      <c r="U65" s="118">
        <f t="shared" si="1"/>
        <v>81606.548778249955</v>
      </c>
    </row>
    <row r="66" spans="1:21" ht="15.75" x14ac:dyDescent="0.25">
      <c r="A66" s="371"/>
      <c r="B66" s="400" t="s">
        <v>280</v>
      </c>
      <c r="C66" s="371"/>
      <c r="D66" s="755" t="s">
        <v>281</v>
      </c>
      <c r="E66" s="755"/>
      <c r="F66" s="755"/>
      <c r="G66" s="371"/>
      <c r="H66" s="755" t="s">
        <v>282</v>
      </c>
      <c r="I66" s="755"/>
      <c r="J66" s="755"/>
      <c r="K66" s="401"/>
      <c r="L66" s="371"/>
      <c r="M66" s="378"/>
      <c r="N66" s="371"/>
      <c r="R66" s="117">
        <v>46</v>
      </c>
      <c r="S66" s="117">
        <f t="shared" si="2"/>
        <v>1629.2996706339584</v>
      </c>
      <c r="U66" s="118">
        <f t="shared" si="1"/>
        <v>83790.754105209809</v>
      </c>
    </row>
    <row r="67" spans="1:21" ht="15.75" x14ac:dyDescent="0.25">
      <c r="A67" s="371"/>
      <c r="B67" s="371"/>
      <c r="C67" s="371"/>
      <c r="D67" s="371"/>
      <c r="E67" s="371"/>
      <c r="F67" s="371"/>
      <c r="G67" s="371"/>
      <c r="H67" s="371"/>
      <c r="I67" s="371"/>
      <c r="J67" s="371"/>
      <c r="K67" s="371"/>
      <c r="L67" s="371"/>
      <c r="M67" s="378"/>
      <c r="N67" s="371"/>
      <c r="R67" s="117">
        <v>47</v>
      </c>
      <c r="S67" s="117">
        <f t="shared" si="2"/>
        <v>1629.2996706339584</v>
      </c>
      <c r="U67" s="118">
        <f t="shared" si="1"/>
        <v>85989.520801016057</v>
      </c>
    </row>
    <row r="68" spans="1:21" ht="15.75" x14ac:dyDescent="0.25">
      <c r="A68" s="371"/>
      <c r="B68" s="371" t="s">
        <v>283</v>
      </c>
      <c r="C68" s="371"/>
      <c r="D68" s="371"/>
      <c r="E68" s="371"/>
      <c r="F68" s="371"/>
      <c r="G68" s="371"/>
      <c r="H68" s="371"/>
      <c r="I68" s="371"/>
      <c r="J68" s="371"/>
      <c r="K68" s="371"/>
      <c r="L68" s="371"/>
      <c r="M68" s="371"/>
      <c r="N68" s="371"/>
      <c r="R68" s="117">
        <v>48</v>
      </c>
      <c r="S68" s="117">
        <f t="shared" si="2"/>
        <v>1629.2996706339584</v>
      </c>
      <c r="U68" s="118">
        <f t="shared" si="1"/>
        <v>88202.945941461017</v>
      </c>
    </row>
    <row r="69" spans="1:21" ht="15.75" x14ac:dyDescent="0.25">
      <c r="A69" s="371"/>
      <c r="B69" s="371"/>
      <c r="C69" s="371" t="s">
        <v>284</v>
      </c>
      <c r="D69" s="371"/>
      <c r="E69" s="371"/>
      <c r="F69" s="371"/>
      <c r="G69" s="371"/>
      <c r="H69" s="371"/>
      <c r="I69" s="371"/>
      <c r="J69" s="371"/>
      <c r="K69" s="371"/>
      <c r="L69" s="371"/>
      <c r="M69" s="371"/>
      <c r="N69" s="371"/>
      <c r="R69" s="117">
        <v>49</v>
      </c>
      <c r="S69" s="117">
        <f t="shared" si="2"/>
        <v>1678.1786607529773</v>
      </c>
      <c r="U69" s="118">
        <f t="shared" si="1"/>
        <v>90480.332099562089</v>
      </c>
    </row>
    <row r="70" spans="1:21" ht="15.75" x14ac:dyDescent="0.25">
      <c r="A70" s="371"/>
      <c r="B70" s="371"/>
      <c r="C70" s="371" t="s">
        <v>285</v>
      </c>
      <c r="D70" s="371"/>
      <c r="E70" s="371"/>
      <c r="F70" s="371"/>
      <c r="G70" s="371"/>
      <c r="H70" s="371"/>
      <c r="I70" s="371"/>
      <c r="J70" s="371"/>
      <c r="K70" s="371"/>
      <c r="L70" s="371"/>
      <c r="M70" s="371"/>
      <c r="N70" s="371"/>
      <c r="R70" s="117">
        <v>50</v>
      </c>
      <c r="S70" s="117">
        <f t="shared" si="2"/>
        <v>1678.1786607529773</v>
      </c>
      <c r="U70" s="118">
        <f t="shared" si="1"/>
        <v>92772.900832050495</v>
      </c>
    </row>
    <row r="71" spans="1:21" ht="15.75" x14ac:dyDescent="0.25">
      <c r="A71" s="371"/>
      <c r="B71" s="371"/>
      <c r="C71" s="371" t="s">
        <v>286</v>
      </c>
      <c r="D71" s="371"/>
      <c r="E71" s="371"/>
      <c r="F71" s="371"/>
      <c r="G71" s="371"/>
      <c r="H71" s="371"/>
      <c r="I71" s="371"/>
      <c r="J71" s="371"/>
      <c r="K71" s="371"/>
      <c r="L71" s="371"/>
      <c r="M71" s="371"/>
      <c r="N71" s="371"/>
      <c r="R71" s="117">
        <v>51</v>
      </c>
      <c r="S71" s="117">
        <f t="shared" si="2"/>
        <v>1678.1786607529773</v>
      </c>
      <c r="U71" s="118">
        <f t="shared" si="1"/>
        <v>95080.753356088826</v>
      </c>
    </row>
    <row r="72" spans="1:21" ht="15.75" x14ac:dyDescent="0.25">
      <c r="A72" s="371"/>
      <c r="B72" s="371"/>
      <c r="C72" s="371" t="s">
        <v>287</v>
      </c>
      <c r="D72" s="371"/>
      <c r="E72" s="371"/>
      <c r="F72" s="371"/>
      <c r="G72" s="371"/>
      <c r="H72" s="371"/>
      <c r="I72" s="371"/>
      <c r="J72" s="371"/>
      <c r="K72" s="371"/>
      <c r="L72" s="371"/>
      <c r="M72" s="371"/>
      <c r="N72" s="371"/>
      <c r="R72" s="117">
        <v>52</v>
      </c>
      <c r="S72" s="117">
        <f t="shared" si="2"/>
        <v>1678.1786607529773</v>
      </c>
      <c r="U72" s="118">
        <f t="shared" si="1"/>
        <v>97403.991563620744</v>
      </c>
    </row>
    <row r="73" spans="1:21" ht="15.75" x14ac:dyDescent="0.25">
      <c r="A73" s="371"/>
      <c r="B73" s="371"/>
      <c r="C73" s="371" t="s">
        <v>314</v>
      </c>
      <c r="D73" s="371"/>
      <c r="E73" s="371"/>
      <c r="F73" s="371"/>
      <c r="G73" s="371"/>
      <c r="H73" s="371"/>
      <c r="I73" s="371"/>
      <c r="J73" s="371"/>
      <c r="K73" s="371"/>
      <c r="L73" s="371"/>
      <c r="M73" s="371"/>
      <c r="N73" s="371"/>
      <c r="R73" s="117">
        <v>53</v>
      </c>
      <c r="S73" s="117">
        <f t="shared" si="2"/>
        <v>1678.1786607529773</v>
      </c>
      <c r="U73" s="118">
        <f t="shared" si="1"/>
        <v>99742.718025869544</v>
      </c>
    </row>
    <row r="74" spans="1:21" ht="49.5" customHeight="1" x14ac:dyDescent="0.3">
      <c r="A74" s="371"/>
      <c r="B74" s="394" t="s">
        <v>288</v>
      </c>
      <c r="C74" s="371"/>
      <c r="D74" s="371"/>
      <c r="E74" s="371"/>
      <c r="F74" s="371"/>
      <c r="G74" s="371"/>
      <c r="H74" s="371"/>
      <c r="I74" s="371"/>
      <c r="J74" s="371"/>
      <c r="K74" s="371"/>
      <c r="L74" s="371"/>
      <c r="M74" s="371"/>
      <c r="N74" s="371"/>
      <c r="R74" s="117">
        <v>54</v>
      </c>
      <c r="S74" s="117">
        <f t="shared" si="2"/>
        <v>1678.1786607529773</v>
      </c>
      <c r="U74" s="118">
        <f t="shared" si="1"/>
        <v>102097.03599786667</v>
      </c>
    </row>
    <row r="75" spans="1:21" ht="23.25" customHeight="1" x14ac:dyDescent="0.25">
      <c r="A75" s="371"/>
      <c r="B75" s="398" t="s">
        <v>289</v>
      </c>
      <c r="C75" s="402">
        <v>25000</v>
      </c>
      <c r="D75" s="402">
        <v>50000</v>
      </c>
      <c r="E75" s="398"/>
      <c r="F75" s="398"/>
      <c r="G75" s="398"/>
      <c r="H75" s="756">
        <v>100000</v>
      </c>
      <c r="I75" s="756"/>
      <c r="J75" s="756"/>
      <c r="K75" s="403"/>
      <c r="L75" s="371"/>
      <c r="M75" s="371"/>
      <c r="N75" s="371"/>
      <c r="R75" s="117">
        <v>55</v>
      </c>
      <c r="S75" s="117">
        <f t="shared" si="2"/>
        <v>1678.1786607529773</v>
      </c>
      <c r="U75" s="118">
        <f t="shared" si="1"/>
        <v>104467.04942301044</v>
      </c>
    </row>
    <row r="76" spans="1:21" ht="21" customHeight="1" x14ac:dyDescent="0.25">
      <c r="A76" s="371"/>
      <c r="B76" s="400" t="s">
        <v>290</v>
      </c>
      <c r="C76" s="401" t="s">
        <v>291</v>
      </c>
      <c r="D76" s="401" t="s">
        <v>292</v>
      </c>
      <c r="E76" s="371"/>
      <c r="F76" s="371"/>
      <c r="G76" s="371"/>
      <c r="H76" s="757" t="s">
        <v>293</v>
      </c>
      <c r="I76" s="757"/>
      <c r="J76" s="757"/>
      <c r="K76" s="399"/>
      <c r="L76" s="371"/>
      <c r="M76" s="371"/>
      <c r="N76" s="371"/>
      <c r="R76" s="117">
        <v>56</v>
      </c>
      <c r="S76" s="117">
        <f t="shared" si="2"/>
        <v>1678.1786607529773</v>
      </c>
      <c r="U76" s="118">
        <f t="shared" si="1"/>
        <v>106852.86293765517</v>
      </c>
    </row>
    <row r="77" spans="1:21" ht="15.75" x14ac:dyDescent="0.25">
      <c r="A77" s="371"/>
      <c r="B77" s="400" t="s">
        <v>294</v>
      </c>
      <c r="C77" s="401" t="s">
        <v>295</v>
      </c>
      <c r="D77" s="401" t="s">
        <v>296</v>
      </c>
      <c r="E77" s="371"/>
      <c r="F77" s="371"/>
      <c r="G77" s="371"/>
      <c r="H77" s="754" t="s">
        <v>281</v>
      </c>
      <c r="I77" s="754"/>
      <c r="J77" s="754"/>
      <c r="K77" s="404"/>
      <c r="L77" s="371"/>
      <c r="M77" s="371"/>
      <c r="N77" s="371"/>
      <c r="R77" s="117">
        <v>57</v>
      </c>
      <c r="S77" s="117">
        <f t="shared" si="2"/>
        <v>1678.1786607529773</v>
      </c>
      <c r="U77" s="118">
        <f t="shared" si="1"/>
        <v>109254.58187573086</v>
      </c>
    </row>
    <row r="78" spans="1:21" ht="15.75" x14ac:dyDescent="0.25">
      <c r="A78" s="371"/>
      <c r="B78" s="400" t="s">
        <v>297</v>
      </c>
      <c r="C78" s="401" t="s">
        <v>298</v>
      </c>
      <c r="D78" s="401" t="s">
        <v>299</v>
      </c>
      <c r="E78" s="371"/>
      <c r="F78" s="371"/>
      <c r="G78" s="371"/>
      <c r="H78" s="755" t="s">
        <v>291</v>
      </c>
      <c r="I78" s="755"/>
      <c r="J78" s="755"/>
      <c r="K78" s="401"/>
      <c r="L78" s="371"/>
      <c r="M78" s="371"/>
      <c r="N78" s="371"/>
      <c r="R78" s="117">
        <v>58</v>
      </c>
      <c r="S78" s="117">
        <f t="shared" si="2"/>
        <v>1678.1786607529773</v>
      </c>
      <c r="U78" s="118">
        <f t="shared" si="1"/>
        <v>111672.31227339372</v>
      </c>
    </row>
    <row r="79" spans="1:21" ht="15.75" x14ac:dyDescent="0.25">
      <c r="A79" s="371"/>
      <c r="B79" s="371"/>
      <c r="C79" s="371"/>
      <c r="D79" s="371"/>
      <c r="E79" s="371"/>
      <c r="F79" s="371"/>
      <c r="G79" s="371"/>
      <c r="H79" s="371"/>
      <c r="I79" s="371"/>
      <c r="J79" s="371"/>
      <c r="K79" s="371"/>
      <c r="L79" s="371"/>
      <c r="M79" s="371"/>
      <c r="N79" s="371"/>
      <c r="R79" s="117">
        <v>59</v>
      </c>
      <c r="S79" s="117">
        <f t="shared" si="2"/>
        <v>1678.1786607529773</v>
      </c>
      <c r="U79" s="118">
        <f t="shared" si="1"/>
        <v>114106.16087370767</v>
      </c>
    </row>
    <row r="80" spans="1:21" ht="15.75" x14ac:dyDescent="0.25">
      <c r="A80" s="371"/>
      <c r="B80" s="371" t="s">
        <v>283</v>
      </c>
      <c r="C80" s="371"/>
      <c r="D80" s="371"/>
      <c r="E80" s="371"/>
      <c r="F80" s="371"/>
      <c r="G80" s="371"/>
      <c r="H80" s="371"/>
      <c r="I80" s="371"/>
      <c r="J80" s="371"/>
      <c r="K80" s="371"/>
      <c r="L80" s="371"/>
      <c r="M80" s="371"/>
      <c r="N80" s="371"/>
      <c r="R80" s="117">
        <v>60</v>
      </c>
      <c r="S80" s="117">
        <f t="shared" si="2"/>
        <v>1678.1786607529773</v>
      </c>
      <c r="U80" s="118">
        <f t="shared" si="1"/>
        <v>116556.23513135705</v>
      </c>
    </row>
    <row r="81" spans="1:21" ht="15.75" x14ac:dyDescent="0.25">
      <c r="A81" s="371"/>
      <c r="B81" s="371"/>
      <c r="C81" s="371" t="s">
        <v>300</v>
      </c>
      <c r="D81" s="371"/>
      <c r="E81" s="371"/>
      <c r="F81" s="371"/>
      <c r="G81" s="371"/>
      <c r="H81" s="371"/>
      <c r="I81" s="371"/>
      <c r="J81" s="371"/>
      <c r="K81" s="371"/>
      <c r="L81" s="371"/>
      <c r="M81" s="371"/>
      <c r="N81" s="371"/>
      <c r="R81" s="117">
        <v>61</v>
      </c>
      <c r="S81" s="117">
        <f t="shared" si="2"/>
        <v>1728.5240205755667</v>
      </c>
      <c r="U81" s="118">
        <f t="shared" si="1"/>
        <v>119073.3242129455</v>
      </c>
    </row>
    <row r="82" spans="1:21" ht="15.75" x14ac:dyDescent="0.25">
      <c r="A82" s="371"/>
      <c r="B82" s="371"/>
      <c r="C82" s="371" t="s">
        <v>301</v>
      </c>
      <c r="D82" s="371"/>
      <c r="E82" s="371"/>
      <c r="F82" s="371"/>
      <c r="G82" s="371"/>
      <c r="H82" s="371"/>
      <c r="I82" s="371"/>
      <c r="J82" s="371"/>
      <c r="K82" s="371"/>
      <c r="L82" s="371"/>
      <c r="M82" s="371"/>
      <c r="N82" s="371"/>
      <c r="R82" s="117">
        <v>62</v>
      </c>
      <c r="S82" s="117">
        <f t="shared" si="2"/>
        <v>1728.5240205755667</v>
      </c>
      <c r="U82" s="118">
        <f t="shared" si="1"/>
        <v>121607.1938884112</v>
      </c>
    </row>
    <row r="83" spans="1:21" ht="15.75" x14ac:dyDescent="0.25">
      <c r="A83" s="371"/>
      <c r="B83" s="371"/>
      <c r="C83" s="371" t="s">
        <v>302</v>
      </c>
      <c r="D83" s="371"/>
      <c r="E83" s="371"/>
      <c r="F83" s="371"/>
      <c r="G83" s="371"/>
      <c r="H83" s="371"/>
      <c r="I83" s="371"/>
      <c r="J83" s="371"/>
      <c r="K83" s="371"/>
      <c r="L83" s="371"/>
      <c r="M83" s="371"/>
      <c r="N83" s="371"/>
      <c r="R83" s="117">
        <v>63</v>
      </c>
      <c r="S83" s="117">
        <f t="shared" si="2"/>
        <v>1728.5240205755667</v>
      </c>
      <c r="U83" s="118">
        <f t="shared" si="1"/>
        <v>124157.95602838001</v>
      </c>
    </row>
    <row r="84" spans="1:21" ht="15.75" x14ac:dyDescent="0.25">
      <c r="A84" s="371"/>
      <c r="B84" s="371"/>
      <c r="C84" s="371"/>
      <c r="D84" s="371"/>
      <c r="E84" s="371"/>
      <c r="F84" s="371"/>
      <c r="G84" s="371"/>
      <c r="H84" s="371"/>
      <c r="I84" s="371"/>
      <c r="J84" s="371"/>
      <c r="K84" s="371"/>
      <c r="L84" s="371"/>
      <c r="M84" s="371"/>
      <c r="N84" s="371"/>
      <c r="R84" s="117">
        <v>64</v>
      </c>
      <c r="S84" s="117">
        <f t="shared" si="2"/>
        <v>1728.5240205755667</v>
      </c>
      <c r="U84" s="118">
        <f t="shared" si="1"/>
        <v>126725.72324928195</v>
      </c>
    </row>
    <row r="85" spans="1:21" ht="15.75" x14ac:dyDescent="0.25">
      <c r="A85" s="371"/>
      <c r="B85" s="371"/>
      <c r="C85" s="371"/>
      <c r="D85" s="371"/>
      <c r="E85" s="371"/>
      <c r="F85" s="371"/>
      <c r="G85" s="371"/>
      <c r="H85" s="371"/>
      <c r="I85" s="371"/>
      <c r="J85" s="371"/>
      <c r="K85" s="371"/>
      <c r="L85" s="371"/>
      <c r="M85" s="371"/>
      <c r="N85" s="371"/>
      <c r="R85" s="117">
        <v>65</v>
      </c>
      <c r="S85" s="117">
        <f t="shared" si="2"/>
        <v>1728.5240205755667</v>
      </c>
      <c r="U85" s="118">
        <f t="shared" si="1"/>
        <v>129310.60891832323</v>
      </c>
    </row>
    <row r="86" spans="1:21" ht="15.75" x14ac:dyDescent="0.25">
      <c r="A86" s="371"/>
      <c r="B86" s="371"/>
      <c r="C86" s="371"/>
      <c r="D86" s="371"/>
      <c r="E86" s="371"/>
      <c r="F86" s="371"/>
      <c r="G86" s="371"/>
      <c r="H86" s="371"/>
      <c r="I86" s="371"/>
      <c r="J86" s="371"/>
      <c r="K86" s="371"/>
      <c r="L86" s="371"/>
      <c r="M86" s="371"/>
      <c r="N86" s="371"/>
      <c r="R86" s="117">
        <v>66</v>
      </c>
      <c r="S86" s="117">
        <f t="shared" si="2"/>
        <v>1728.5240205755667</v>
      </c>
      <c r="U86" s="118">
        <f t="shared" si="1"/>
        <v>131912.72715849144</v>
      </c>
    </row>
    <row r="87" spans="1:21" ht="15.75" x14ac:dyDescent="0.25">
      <c r="A87" s="371"/>
      <c r="B87" s="371"/>
      <c r="C87" s="371"/>
      <c r="D87" s="371"/>
      <c r="E87" s="371"/>
      <c r="F87" s="371"/>
      <c r="G87" s="371"/>
      <c r="H87" s="371"/>
      <c r="I87" s="371"/>
      <c r="J87" s="371"/>
      <c r="K87" s="371"/>
      <c r="L87" s="371"/>
      <c r="M87" s="371"/>
      <c r="N87" s="371"/>
      <c r="R87" s="117">
        <v>67</v>
      </c>
      <c r="S87" s="117">
        <f t="shared" si="2"/>
        <v>1728.5240205755667</v>
      </c>
      <c r="U87" s="118">
        <f t="shared" ref="U87:U150" si="3">(U86+S87)*(1+$U$19)</f>
        <v>134532.19285359411</v>
      </c>
    </row>
    <row r="88" spans="1:21" ht="15.75" x14ac:dyDescent="0.25">
      <c r="A88" s="371"/>
      <c r="B88" s="371"/>
      <c r="C88" s="371"/>
      <c r="D88" s="371"/>
      <c r="E88" s="371"/>
      <c r="F88" s="371"/>
      <c r="G88" s="371"/>
      <c r="H88" s="371"/>
      <c r="I88" s="371"/>
      <c r="J88" s="371"/>
      <c r="K88" s="371"/>
      <c r="L88" s="371"/>
      <c r="M88" s="371"/>
      <c r="N88" s="371"/>
      <c r="R88" s="117">
        <v>68</v>
      </c>
      <c r="S88" s="117">
        <f t="shared" si="2"/>
        <v>1728.5240205755667</v>
      </c>
      <c r="U88" s="118">
        <f t="shared" si="3"/>
        <v>137169.1216533308</v>
      </c>
    </row>
    <row r="89" spans="1:21" ht="15.75" x14ac:dyDescent="0.25">
      <c r="A89" s="371"/>
      <c r="B89" s="371"/>
      <c r="C89" s="371"/>
      <c r="D89" s="371"/>
      <c r="E89" s="371"/>
      <c r="F89" s="371"/>
      <c r="G89" s="371"/>
      <c r="H89" s="371"/>
      <c r="I89" s="371"/>
      <c r="J89" s="371"/>
      <c r="K89" s="371"/>
      <c r="L89" s="371"/>
      <c r="M89" s="371"/>
      <c r="N89" s="371"/>
      <c r="R89" s="117">
        <v>69</v>
      </c>
      <c r="S89" s="117">
        <f t="shared" si="2"/>
        <v>1728.5240205755667</v>
      </c>
      <c r="U89" s="118">
        <f t="shared" si="3"/>
        <v>139823.62997839908</v>
      </c>
    </row>
    <row r="90" spans="1:21" ht="15.75" x14ac:dyDescent="0.25">
      <c r="A90" s="371"/>
      <c r="B90" s="371"/>
      <c r="C90" s="371"/>
      <c r="D90" s="371"/>
      <c r="E90" s="371"/>
      <c r="F90" s="371"/>
      <c r="G90" s="371"/>
      <c r="H90" s="371"/>
      <c r="I90" s="371"/>
      <c r="J90" s="371"/>
      <c r="K90" s="371"/>
      <c r="L90" s="371"/>
      <c r="M90" s="371"/>
      <c r="N90" s="371"/>
      <c r="R90" s="117">
        <v>70</v>
      </c>
      <c r="S90" s="117">
        <f t="shared" si="2"/>
        <v>1728.5240205755667</v>
      </c>
      <c r="U90" s="118">
        <f t="shared" si="3"/>
        <v>142495.83502563447</v>
      </c>
    </row>
    <row r="91" spans="1:21" ht="15.75" x14ac:dyDescent="0.25">
      <c r="A91" s="371"/>
      <c r="B91" s="371"/>
      <c r="C91" s="371"/>
      <c r="D91" s="371"/>
      <c r="E91" s="371"/>
      <c r="F91" s="371"/>
      <c r="G91" s="371"/>
      <c r="H91" s="371"/>
      <c r="I91" s="371"/>
      <c r="J91" s="371"/>
      <c r="K91" s="371"/>
      <c r="L91" s="371"/>
      <c r="M91" s="371"/>
      <c r="N91" s="371"/>
      <c r="R91" s="117">
        <v>71</v>
      </c>
      <c r="S91" s="117">
        <f t="shared" si="2"/>
        <v>1728.5240205755667</v>
      </c>
      <c r="U91" s="118">
        <f t="shared" si="3"/>
        <v>145185.85477318475</v>
      </c>
    </row>
    <row r="92" spans="1:21" ht="15.75" x14ac:dyDescent="0.25">
      <c r="A92" s="371"/>
      <c r="B92" s="371"/>
      <c r="C92" s="371"/>
      <c r="D92" s="371"/>
      <c r="E92" s="371"/>
      <c r="F92" s="371"/>
      <c r="G92" s="371"/>
      <c r="H92" s="371"/>
      <c r="I92" s="371"/>
      <c r="J92" s="371"/>
      <c r="K92" s="371"/>
      <c r="L92" s="371"/>
      <c r="M92" s="371"/>
      <c r="N92" s="371"/>
      <c r="R92" s="117">
        <v>72</v>
      </c>
      <c r="S92" s="117">
        <f t="shared" si="2"/>
        <v>1728.5240205755667</v>
      </c>
      <c r="U92" s="118">
        <f t="shared" si="3"/>
        <v>147893.80798571871</v>
      </c>
    </row>
    <row r="93" spans="1:21" ht="15.75" x14ac:dyDescent="0.25">
      <c r="A93" s="371"/>
      <c r="B93" s="371"/>
      <c r="C93" s="371"/>
      <c r="D93" s="371"/>
      <c r="E93" s="371"/>
      <c r="F93" s="371"/>
      <c r="G93" s="371"/>
      <c r="H93" s="371"/>
      <c r="I93" s="371"/>
      <c r="J93" s="371"/>
      <c r="K93" s="371"/>
      <c r="L93" s="371"/>
      <c r="M93" s="371"/>
      <c r="N93" s="371"/>
      <c r="R93" s="117">
        <v>73</v>
      </c>
      <c r="S93" s="117">
        <f t="shared" si="2"/>
        <v>1780.3797411928338</v>
      </c>
      <c r="U93" s="118">
        <f t="shared" si="3"/>
        <v>150672.01564509093</v>
      </c>
    </row>
    <row r="94" spans="1:21" ht="15.75" x14ac:dyDescent="0.25">
      <c r="A94" s="371"/>
      <c r="B94" s="371"/>
      <c r="C94" s="371"/>
      <c r="D94" s="371"/>
      <c r="E94" s="371"/>
      <c r="F94" s="371"/>
      <c r="G94" s="371"/>
      <c r="H94" s="371"/>
      <c r="I94" s="371"/>
      <c r="J94" s="371"/>
      <c r="K94" s="371"/>
      <c r="L94" s="371"/>
      <c r="M94" s="371"/>
      <c r="N94" s="371"/>
      <c r="R94" s="117">
        <v>74</v>
      </c>
      <c r="S94" s="117">
        <f t="shared" si="2"/>
        <v>1780.3797411928338</v>
      </c>
      <c r="U94" s="118">
        <f t="shared" si="3"/>
        <v>153468.74468885898</v>
      </c>
    </row>
    <row r="95" spans="1:21" ht="15.75" x14ac:dyDescent="0.25">
      <c r="A95" s="371"/>
      <c r="B95" s="371"/>
      <c r="C95" s="371"/>
      <c r="D95" s="371"/>
      <c r="E95" s="371"/>
      <c r="F95" s="371"/>
      <c r="G95" s="371"/>
      <c r="H95" s="371"/>
      <c r="I95" s="371"/>
      <c r="J95" s="371"/>
      <c r="K95" s="371"/>
      <c r="L95" s="371"/>
      <c r="M95" s="371"/>
      <c r="N95" s="371"/>
      <c r="R95" s="117">
        <v>75</v>
      </c>
      <c r="S95" s="117">
        <f t="shared" si="2"/>
        <v>1780.3797411928338</v>
      </c>
      <c r="U95" s="118">
        <f t="shared" si="3"/>
        <v>156284.11859291879</v>
      </c>
    </row>
    <row r="96" spans="1:21" ht="15.75" x14ac:dyDescent="0.25">
      <c r="A96" s="371"/>
      <c r="B96" s="371"/>
      <c r="C96" s="371"/>
      <c r="D96" s="371"/>
      <c r="E96" s="371"/>
      <c r="F96" s="371"/>
      <c r="G96" s="371"/>
      <c r="H96" s="371"/>
      <c r="I96" s="371"/>
      <c r="J96" s="371"/>
      <c r="K96" s="371"/>
      <c r="L96" s="371"/>
      <c r="M96" s="371"/>
      <c r="N96" s="371"/>
      <c r="R96" s="117">
        <v>76</v>
      </c>
      <c r="S96" s="117">
        <f t="shared" si="2"/>
        <v>1780.3797411928338</v>
      </c>
      <c r="U96" s="118">
        <f t="shared" si="3"/>
        <v>159118.26165633902</v>
      </c>
    </row>
    <row r="97" spans="1:21" ht="15.75" x14ac:dyDescent="0.25">
      <c r="A97" s="371"/>
      <c r="B97" s="371"/>
      <c r="C97" s="371"/>
      <c r="D97" s="371"/>
      <c r="E97" s="371"/>
      <c r="F97" s="371"/>
      <c r="G97" s="371"/>
      <c r="H97" s="371"/>
      <c r="I97" s="371"/>
      <c r="J97" s="371"/>
      <c r="K97" s="371"/>
      <c r="L97" s="371"/>
      <c r="M97" s="371"/>
      <c r="N97" s="371"/>
      <c r="R97" s="117">
        <v>77</v>
      </c>
      <c r="S97" s="117">
        <f t="shared" si="2"/>
        <v>1780.3797411928338</v>
      </c>
      <c r="U97" s="118">
        <f t="shared" si="3"/>
        <v>161971.29900684871</v>
      </c>
    </row>
    <row r="98" spans="1:21" ht="15.75" x14ac:dyDescent="0.25">
      <c r="A98" s="371"/>
      <c r="B98" s="371"/>
      <c r="C98" s="371"/>
      <c r="D98" s="371"/>
      <c r="E98" s="371"/>
      <c r="F98" s="371"/>
      <c r="G98" s="371"/>
      <c r="H98" s="371"/>
      <c r="I98" s="371"/>
      <c r="J98" s="371"/>
      <c r="K98" s="371"/>
      <c r="L98" s="371"/>
      <c r="M98" s="371"/>
      <c r="N98" s="371"/>
      <c r="R98" s="117">
        <v>78</v>
      </c>
      <c r="S98" s="117">
        <f t="shared" ref="S98:S161" si="4">S86*(1+$S$19)</f>
        <v>1780.3797411928338</v>
      </c>
      <c r="U98" s="118">
        <f t="shared" si="3"/>
        <v>164843.35660636181</v>
      </c>
    </row>
    <row r="99" spans="1:21" ht="15.75" x14ac:dyDescent="0.25">
      <c r="A99" s="371"/>
      <c r="B99" s="371"/>
      <c r="C99" s="371"/>
      <c r="D99" s="371"/>
      <c r="E99" s="371"/>
      <c r="F99" s="371"/>
      <c r="G99" s="371"/>
      <c r="H99" s="371"/>
      <c r="I99" s="371"/>
      <c r="J99" s="371"/>
      <c r="K99" s="371"/>
      <c r="L99" s="371"/>
      <c r="M99" s="371"/>
      <c r="N99" s="371"/>
      <c r="R99" s="117">
        <v>79</v>
      </c>
      <c r="S99" s="117">
        <f t="shared" si="4"/>
        <v>1780.3797411928338</v>
      </c>
      <c r="U99" s="118">
        <f t="shared" si="3"/>
        <v>167734.56125653832</v>
      </c>
    </row>
    <row r="100" spans="1:21" ht="15.75" x14ac:dyDescent="0.25">
      <c r="A100" s="371"/>
      <c r="B100" s="371"/>
      <c r="C100" s="371"/>
      <c r="D100" s="371"/>
      <c r="E100" s="371"/>
      <c r="F100" s="371"/>
      <c r="G100" s="371"/>
      <c r="H100" s="371"/>
      <c r="I100" s="371"/>
      <c r="J100" s="371"/>
      <c r="K100" s="371"/>
      <c r="L100" s="371"/>
      <c r="M100" s="371"/>
      <c r="N100" s="371"/>
      <c r="R100" s="117">
        <v>80</v>
      </c>
      <c r="S100" s="117">
        <f t="shared" si="4"/>
        <v>1780.3797411928338</v>
      </c>
      <c r="U100" s="118">
        <f t="shared" si="3"/>
        <v>170645.04060438267</v>
      </c>
    </row>
    <row r="101" spans="1:21" ht="15.75" x14ac:dyDescent="0.25">
      <c r="A101" s="371"/>
      <c r="B101" s="371"/>
      <c r="C101" s="371"/>
      <c r="D101" s="371"/>
      <c r="E101" s="371"/>
      <c r="F101" s="371"/>
      <c r="G101" s="371"/>
      <c r="H101" s="371"/>
      <c r="I101" s="371"/>
      <c r="J101" s="371"/>
      <c r="K101" s="371"/>
      <c r="L101" s="371"/>
      <c r="M101" s="371"/>
      <c r="N101" s="371"/>
      <c r="R101" s="117">
        <v>81</v>
      </c>
      <c r="S101" s="117">
        <f t="shared" si="4"/>
        <v>1780.3797411928338</v>
      </c>
      <c r="U101" s="118">
        <f t="shared" si="3"/>
        <v>173574.92314787931</v>
      </c>
    </row>
    <row r="102" spans="1:21" ht="15.75" x14ac:dyDescent="0.25">
      <c r="A102" s="371"/>
      <c r="B102" s="371"/>
      <c r="C102" s="371"/>
      <c r="D102" s="371"/>
      <c r="E102" s="371"/>
      <c r="F102" s="371"/>
      <c r="G102" s="371"/>
      <c r="H102" s="371"/>
      <c r="I102" s="371"/>
      <c r="J102" s="371"/>
      <c r="K102" s="371"/>
      <c r="L102" s="371"/>
      <c r="M102" s="371"/>
      <c r="N102" s="371"/>
      <c r="R102" s="117">
        <v>82</v>
      </c>
      <c r="S102" s="117">
        <f t="shared" si="4"/>
        <v>1780.3797411928338</v>
      </c>
      <c r="U102" s="118">
        <f t="shared" si="3"/>
        <v>176524.33824166594</v>
      </c>
    </row>
    <row r="103" spans="1:21" ht="15.75" x14ac:dyDescent="0.25">
      <c r="A103" s="371"/>
      <c r="B103" s="371"/>
      <c r="C103" s="371"/>
      <c r="D103" s="371"/>
      <c r="E103" s="371"/>
      <c r="F103" s="371"/>
      <c r="G103" s="371"/>
      <c r="H103" s="371"/>
      <c r="I103" s="371"/>
      <c r="J103" s="371"/>
      <c r="K103" s="371"/>
      <c r="L103" s="371"/>
      <c r="M103" s="371"/>
      <c r="N103" s="371"/>
      <c r="R103" s="117">
        <v>83</v>
      </c>
      <c r="S103" s="117">
        <f t="shared" si="4"/>
        <v>1780.3797411928338</v>
      </c>
      <c r="U103" s="118">
        <f t="shared" si="3"/>
        <v>179493.41610274449</v>
      </c>
    </row>
    <row r="104" spans="1:21" ht="15.75" x14ac:dyDescent="0.25">
      <c r="A104" s="371"/>
      <c r="B104" s="371"/>
      <c r="C104" s="371"/>
      <c r="D104" s="371"/>
      <c r="E104" s="371"/>
      <c r="F104" s="371"/>
      <c r="G104" s="371"/>
      <c r="H104" s="371"/>
      <c r="I104" s="371"/>
      <c r="J104" s="371"/>
      <c r="K104" s="371"/>
      <c r="L104" s="371"/>
      <c r="M104" s="371"/>
      <c r="N104" s="371"/>
      <c r="R104" s="117">
        <v>84</v>
      </c>
      <c r="S104" s="117">
        <f t="shared" si="4"/>
        <v>1780.3797411928338</v>
      </c>
      <c r="U104" s="118">
        <f t="shared" si="3"/>
        <v>182482.28781623021</v>
      </c>
    </row>
    <row r="105" spans="1:21" ht="15.75" x14ac:dyDescent="0.25">
      <c r="A105" s="371"/>
      <c r="B105" s="371"/>
      <c r="C105" s="371"/>
      <c r="D105" s="371"/>
      <c r="E105" s="371"/>
      <c r="F105" s="371"/>
      <c r="G105" s="371"/>
      <c r="H105" s="371"/>
      <c r="I105" s="371"/>
      <c r="J105" s="371"/>
      <c r="K105" s="371"/>
      <c r="L105" s="371"/>
      <c r="M105" s="371"/>
      <c r="N105" s="371"/>
      <c r="R105" s="117">
        <v>85</v>
      </c>
      <c r="S105" s="117">
        <f t="shared" si="4"/>
        <v>1833.7911334286189</v>
      </c>
      <c r="U105" s="118">
        <f t="shared" si="3"/>
        <v>185544.85280932323</v>
      </c>
    </row>
    <row r="106" spans="1:21" ht="15.75" x14ac:dyDescent="0.25">
      <c r="A106" s="371"/>
      <c r="B106" s="371"/>
      <c r="C106" s="371"/>
      <c r="D106" s="371"/>
      <c r="E106" s="371"/>
      <c r="F106" s="371"/>
      <c r="G106" s="371"/>
      <c r="H106" s="371"/>
      <c r="I106" s="371"/>
      <c r="J106" s="371"/>
      <c r="K106" s="371"/>
      <c r="L106" s="371"/>
      <c r="M106" s="371"/>
      <c r="N106" s="371"/>
      <c r="R106" s="117">
        <v>86</v>
      </c>
      <c r="S106" s="117">
        <f t="shared" si="4"/>
        <v>1833.7911334286189</v>
      </c>
      <c r="U106" s="118">
        <f t="shared" si="3"/>
        <v>188627.8349023702</v>
      </c>
    </row>
    <row r="107" spans="1:21" ht="15.75" x14ac:dyDescent="0.25">
      <c r="A107" s="371"/>
      <c r="B107" s="371"/>
      <c r="C107" s="371"/>
      <c r="D107" s="371"/>
      <c r="E107" s="371"/>
      <c r="F107" s="371"/>
      <c r="G107" s="371"/>
      <c r="H107" s="371"/>
      <c r="I107" s="371"/>
      <c r="J107" s="371"/>
      <c r="K107" s="371"/>
      <c r="L107" s="371"/>
      <c r="M107" s="371"/>
      <c r="N107" s="371"/>
      <c r="R107" s="117">
        <v>87</v>
      </c>
      <c r="S107" s="117">
        <f t="shared" si="4"/>
        <v>1833.7911334286189</v>
      </c>
      <c r="U107" s="118">
        <f t="shared" si="3"/>
        <v>191731.37020937083</v>
      </c>
    </row>
    <row r="108" spans="1:21" ht="15.75" x14ac:dyDescent="0.25">
      <c r="A108" s="371"/>
      <c r="B108" s="371"/>
      <c r="C108" s="371"/>
      <c r="D108" s="371"/>
      <c r="E108" s="371"/>
      <c r="F108" s="371"/>
      <c r="G108" s="371"/>
      <c r="H108" s="371"/>
      <c r="I108" s="371"/>
      <c r="J108" s="371"/>
      <c r="K108" s="371"/>
      <c r="L108" s="371"/>
      <c r="M108" s="371"/>
      <c r="N108" s="371"/>
      <c r="R108" s="117">
        <v>88</v>
      </c>
      <c r="S108" s="117">
        <f t="shared" si="4"/>
        <v>1833.7911334286189</v>
      </c>
      <c r="U108" s="118">
        <f t="shared" si="3"/>
        <v>194855.59575175145</v>
      </c>
    </row>
    <row r="109" spans="1:21" ht="15.75" x14ac:dyDescent="0.25">
      <c r="A109" s="371"/>
      <c r="B109" s="371"/>
      <c r="C109" s="371"/>
      <c r="D109" s="371"/>
      <c r="E109" s="371"/>
      <c r="F109" s="371"/>
      <c r="G109" s="371"/>
      <c r="H109" s="371"/>
      <c r="I109" s="371"/>
      <c r="J109" s="371"/>
      <c r="K109" s="371"/>
      <c r="L109" s="371"/>
      <c r="M109" s="371"/>
      <c r="N109" s="371"/>
      <c r="R109" s="117">
        <v>89</v>
      </c>
      <c r="S109" s="117">
        <f t="shared" si="4"/>
        <v>1833.7911334286189</v>
      </c>
      <c r="U109" s="118">
        <f t="shared" si="3"/>
        <v>198000.6494644146</v>
      </c>
    </row>
    <row r="110" spans="1:21" ht="15.75" x14ac:dyDescent="0.25">
      <c r="A110" s="371"/>
      <c r="B110" s="371"/>
      <c r="C110" s="371"/>
      <c r="D110" s="371"/>
      <c r="E110" s="371"/>
      <c r="F110" s="371"/>
      <c r="G110" s="371"/>
      <c r="H110" s="371"/>
      <c r="I110" s="371"/>
      <c r="J110" s="371"/>
      <c r="K110" s="371"/>
      <c r="L110" s="371"/>
      <c r="M110" s="371"/>
      <c r="N110" s="371"/>
      <c r="R110" s="117">
        <v>90</v>
      </c>
      <c r="S110" s="117">
        <f t="shared" si="4"/>
        <v>1833.7911334286189</v>
      </c>
      <c r="U110" s="118">
        <f t="shared" si="3"/>
        <v>201166.67020182885</v>
      </c>
    </row>
    <row r="111" spans="1:21" ht="15.75" x14ac:dyDescent="0.25">
      <c r="A111" s="371"/>
      <c r="B111" s="371"/>
      <c r="C111" s="371"/>
      <c r="D111" s="371"/>
      <c r="E111" s="371"/>
      <c r="F111" s="371"/>
      <c r="G111" s="371"/>
      <c r="H111" s="371"/>
      <c r="I111" s="371"/>
      <c r="J111" s="371"/>
      <c r="K111" s="371"/>
      <c r="L111" s="371"/>
      <c r="M111" s="371"/>
      <c r="N111" s="371"/>
      <c r="R111" s="117">
        <v>91</v>
      </c>
      <c r="S111" s="117">
        <f t="shared" si="4"/>
        <v>1833.7911334286189</v>
      </c>
      <c r="U111" s="118">
        <f t="shared" si="3"/>
        <v>204353.79774415918</v>
      </c>
    </row>
    <row r="112" spans="1:21" ht="15.75" x14ac:dyDescent="0.25">
      <c r="A112" s="371"/>
      <c r="B112" s="371"/>
      <c r="C112" s="371"/>
      <c r="D112" s="371"/>
      <c r="E112" s="371"/>
      <c r="F112" s="371"/>
      <c r="G112" s="371"/>
      <c r="H112" s="371"/>
      <c r="I112" s="371"/>
      <c r="J112" s="371"/>
      <c r="K112" s="371"/>
      <c r="L112" s="371"/>
      <c r="M112" s="371"/>
      <c r="N112" s="371"/>
      <c r="R112" s="117">
        <v>92</v>
      </c>
      <c r="S112" s="117">
        <f t="shared" si="4"/>
        <v>1833.7911334286189</v>
      </c>
      <c r="U112" s="118">
        <f t="shared" si="3"/>
        <v>207562.17280343839</v>
      </c>
    </row>
    <row r="113" spans="1:21" ht="15.75" x14ac:dyDescent="0.25">
      <c r="A113" s="371"/>
      <c r="B113" s="371"/>
      <c r="C113" s="371"/>
      <c r="D113" s="371"/>
      <c r="E113" s="371"/>
      <c r="F113" s="371"/>
      <c r="G113" s="371"/>
      <c r="H113" s="371"/>
      <c r="I113" s="371"/>
      <c r="J113" s="371"/>
      <c r="K113" s="371"/>
      <c r="L113" s="371"/>
      <c r="M113" s="371"/>
      <c r="N113" s="371"/>
      <c r="R113" s="117">
        <v>93</v>
      </c>
      <c r="S113" s="117">
        <f t="shared" si="4"/>
        <v>1833.7911334286189</v>
      </c>
      <c r="U113" s="118">
        <f t="shared" si="3"/>
        <v>210791.93702977945</v>
      </c>
    </row>
    <row r="114" spans="1:21" ht="15.75" x14ac:dyDescent="0.25">
      <c r="A114" s="371"/>
      <c r="B114" s="371"/>
      <c r="C114" s="371"/>
      <c r="D114" s="371"/>
      <c r="E114" s="371"/>
      <c r="F114" s="371"/>
      <c r="G114" s="371"/>
      <c r="H114" s="371"/>
      <c r="I114" s="371"/>
      <c r="J114" s="371"/>
      <c r="K114" s="371"/>
      <c r="L114" s="371"/>
      <c r="M114" s="371"/>
      <c r="N114" s="371"/>
      <c r="R114" s="117">
        <v>94</v>
      </c>
      <c r="S114" s="117">
        <f t="shared" si="4"/>
        <v>1833.7911334286189</v>
      </c>
      <c r="U114" s="118">
        <f t="shared" si="3"/>
        <v>214043.23301762945</v>
      </c>
    </row>
    <row r="115" spans="1:21" ht="15.75" x14ac:dyDescent="0.25">
      <c r="A115" s="371"/>
      <c r="B115" s="371"/>
      <c r="C115" s="371"/>
      <c r="D115" s="371"/>
      <c r="E115" s="371"/>
      <c r="F115" s="371"/>
      <c r="G115" s="371"/>
      <c r="H115" s="371"/>
      <c r="I115" s="371"/>
      <c r="J115" s="371"/>
      <c r="K115" s="371"/>
      <c r="L115" s="371"/>
      <c r="M115" s="371"/>
      <c r="N115" s="371"/>
      <c r="R115" s="117">
        <v>95</v>
      </c>
      <c r="S115" s="117">
        <f t="shared" si="4"/>
        <v>1833.7911334286189</v>
      </c>
      <c r="U115" s="118">
        <f t="shared" si="3"/>
        <v>217316.20431206512</v>
      </c>
    </row>
    <row r="116" spans="1:21" ht="15.75" x14ac:dyDescent="0.25">
      <c r="A116" s="371"/>
      <c r="B116" s="371"/>
      <c r="C116" s="371"/>
      <c r="D116" s="371"/>
      <c r="E116" s="371"/>
      <c r="F116" s="371"/>
      <c r="G116" s="371"/>
      <c r="H116" s="371"/>
      <c r="I116" s="371"/>
      <c r="J116" s="371"/>
      <c r="K116" s="371"/>
      <c r="L116" s="371"/>
      <c r="M116" s="371"/>
      <c r="N116" s="371"/>
      <c r="R116" s="117">
        <v>96</v>
      </c>
      <c r="S116" s="117">
        <f t="shared" si="4"/>
        <v>1833.7911334286189</v>
      </c>
      <c r="U116" s="118">
        <f t="shared" si="3"/>
        <v>220610.99541513037</v>
      </c>
    </row>
    <row r="117" spans="1:21" ht="15.75" x14ac:dyDescent="0.25">
      <c r="A117" s="371"/>
      <c r="B117" s="371"/>
      <c r="C117" s="371"/>
      <c r="D117" s="371"/>
      <c r="E117" s="371"/>
      <c r="F117" s="371"/>
      <c r="G117" s="371"/>
      <c r="H117" s="371"/>
      <c r="I117" s="371"/>
      <c r="J117" s="371"/>
      <c r="K117" s="371"/>
      <c r="L117" s="371"/>
      <c r="M117" s="371"/>
      <c r="N117" s="371"/>
      <c r="R117" s="117">
        <v>97</v>
      </c>
      <c r="S117" s="117">
        <f t="shared" si="4"/>
        <v>1888.8048674314775</v>
      </c>
      <c r="U117" s="118">
        <f t="shared" si="3"/>
        <v>223983.13228444557</v>
      </c>
    </row>
    <row r="118" spans="1:21" ht="15.75" x14ac:dyDescent="0.25">
      <c r="A118" s="371"/>
      <c r="B118" s="371"/>
      <c r="C118" s="371"/>
      <c r="D118" s="371"/>
      <c r="E118" s="371"/>
      <c r="F118" s="371"/>
      <c r="G118" s="371"/>
      <c r="H118" s="371"/>
      <c r="I118" s="371"/>
      <c r="J118" s="371"/>
      <c r="K118" s="371"/>
      <c r="L118" s="371"/>
      <c r="M118" s="371"/>
      <c r="N118" s="371"/>
      <c r="R118" s="117">
        <v>98</v>
      </c>
      <c r="S118" s="117">
        <f t="shared" si="4"/>
        <v>1888.8048674314775</v>
      </c>
      <c r="U118" s="118">
        <f t="shared" si="3"/>
        <v>227377.75006622286</v>
      </c>
    </row>
    <row r="119" spans="1:21" ht="15.75" x14ac:dyDescent="0.25">
      <c r="A119" s="371"/>
      <c r="B119" s="371"/>
      <c r="C119" s="371"/>
      <c r="D119" s="371"/>
      <c r="E119" s="371"/>
      <c r="F119" s="371"/>
      <c r="G119" s="371"/>
      <c r="H119" s="371"/>
      <c r="I119" s="371"/>
      <c r="J119" s="371"/>
      <c r="K119" s="371"/>
      <c r="L119" s="371"/>
      <c r="M119" s="371"/>
      <c r="N119" s="371"/>
      <c r="R119" s="117">
        <v>99</v>
      </c>
      <c r="S119" s="117">
        <f t="shared" si="4"/>
        <v>1888.8048674314775</v>
      </c>
      <c r="U119" s="118">
        <f t="shared" si="3"/>
        <v>230794.998633212</v>
      </c>
    </row>
    <row r="120" spans="1:21" ht="15.75" x14ac:dyDescent="0.25">
      <c r="A120" s="277"/>
      <c r="B120" s="277"/>
      <c r="C120" s="277"/>
      <c r="D120" s="277"/>
      <c r="E120" s="277"/>
      <c r="F120" s="277"/>
      <c r="G120" s="277"/>
      <c r="H120" s="277"/>
      <c r="I120" s="277"/>
      <c r="J120" s="277"/>
      <c r="K120" s="277"/>
      <c r="L120" s="277"/>
      <c r="M120" s="277"/>
      <c r="N120" s="277"/>
      <c r="R120" s="117">
        <v>100</v>
      </c>
      <c r="S120" s="117">
        <f t="shared" si="4"/>
        <v>1888.8048674314775</v>
      </c>
      <c r="U120" s="118">
        <f t="shared" si="3"/>
        <v>234235.02885731441</v>
      </c>
    </row>
    <row r="121" spans="1:21" ht="15.75" x14ac:dyDescent="0.25">
      <c r="A121" s="277"/>
      <c r="B121" s="277"/>
      <c r="C121" s="277"/>
      <c r="D121" s="277"/>
      <c r="E121" s="277"/>
      <c r="F121" s="277"/>
      <c r="G121" s="277"/>
      <c r="H121" s="277"/>
      <c r="I121" s="277"/>
      <c r="J121" s="277"/>
      <c r="K121" s="277"/>
      <c r="L121" s="277"/>
      <c r="M121" s="277"/>
      <c r="N121" s="277"/>
      <c r="R121" s="117">
        <v>101</v>
      </c>
      <c r="S121" s="117">
        <f t="shared" si="4"/>
        <v>1888.8048674314775</v>
      </c>
      <c r="U121" s="118">
        <f t="shared" si="3"/>
        <v>237697.99261624416</v>
      </c>
    </row>
    <row r="122" spans="1:21" ht="15.75" x14ac:dyDescent="0.25">
      <c r="A122" s="277"/>
      <c r="B122" s="277"/>
      <c r="C122" s="277"/>
      <c r="D122" s="277"/>
      <c r="E122" s="277"/>
      <c r="F122" s="277"/>
      <c r="G122" s="277"/>
      <c r="H122" s="277"/>
      <c r="I122" s="277"/>
      <c r="J122" s="277"/>
      <c r="K122" s="277"/>
      <c r="L122" s="277"/>
      <c r="M122" s="277"/>
      <c r="N122" s="277"/>
      <c r="R122" s="117">
        <v>102</v>
      </c>
      <c r="S122" s="117">
        <f t="shared" si="4"/>
        <v>1888.8048674314775</v>
      </c>
      <c r="U122" s="118">
        <f t="shared" si="3"/>
        <v>241184.04280023344</v>
      </c>
    </row>
    <row r="123" spans="1:21" ht="15.75" x14ac:dyDescent="0.25">
      <c r="A123" s="277"/>
      <c r="B123" s="277"/>
      <c r="C123" s="277"/>
      <c r="D123" s="277"/>
      <c r="E123" s="277"/>
      <c r="F123" s="277"/>
      <c r="G123" s="277"/>
      <c r="H123" s="277"/>
      <c r="I123" s="277"/>
      <c r="J123" s="277"/>
      <c r="K123" s="277"/>
      <c r="L123" s="277"/>
      <c r="M123" s="277"/>
      <c r="N123" s="277"/>
      <c r="R123" s="117">
        <v>103</v>
      </c>
      <c r="S123" s="117">
        <f t="shared" si="4"/>
        <v>1888.8048674314775</v>
      </c>
      <c r="U123" s="118">
        <f t="shared" si="3"/>
        <v>244693.33331878265</v>
      </c>
    </row>
    <row r="124" spans="1:21" ht="15.75" x14ac:dyDescent="0.25">
      <c r="A124" s="277"/>
      <c r="B124" s="277"/>
      <c r="C124" s="277"/>
      <c r="D124" s="277"/>
      <c r="E124" s="277"/>
      <c r="F124" s="277"/>
      <c r="G124" s="277"/>
      <c r="H124" s="277"/>
      <c r="I124" s="277"/>
      <c r="J124" s="277"/>
      <c r="K124" s="277"/>
      <c r="L124" s="277"/>
      <c r="M124" s="277"/>
      <c r="N124" s="277"/>
      <c r="R124" s="117">
        <v>104</v>
      </c>
      <c r="S124" s="117">
        <f t="shared" si="4"/>
        <v>1888.8048674314775</v>
      </c>
      <c r="U124" s="118">
        <f t="shared" si="3"/>
        <v>248226.01910745553</v>
      </c>
    </row>
    <row r="125" spans="1:21" ht="15.75" x14ac:dyDescent="0.25">
      <c r="A125" s="277"/>
      <c r="B125" s="277"/>
      <c r="C125" s="277"/>
      <c r="D125" s="277"/>
      <c r="E125" s="277"/>
      <c r="F125" s="277"/>
      <c r="G125" s="277"/>
      <c r="H125" s="277"/>
      <c r="I125" s="277"/>
      <c r="J125" s="277"/>
      <c r="K125" s="277"/>
      <c r="L125" s="277"/>
      <c r="M125" s="277"/>
      <c r="N125" s="277"/>
      <c r="R125" s="117">
        <v>105</v>
      </c>
      <c r="S125" s="117">
        <f t="shared" si="4"/>
        <v>1888.8048674314775</v>
      </c>
      <c r="U125" s="118">
        <f t="shared" si="3"/>
        <v>251782.25613471956</v>
      </c>
    </row>
    <row r="126" spans="1:21" ht="15.75" x14ac:dyDescent="0.25">
      <c r="A126" s="277"/>
      <c r="B126" s="277"/>
      <c r="C126" s="277"/>
      <c r="D126" s="277"/>
      <c r="E126" s="277"/>
      <c r="F126" s="277"/>
      <c r="G126" s="277"/>
      <c r="H126" s="277"/>
      <c r="I126" s="277"/>
      <c r="J126" s="277"/>
      <c r="K126" s="277"/>
      <c r="L126" s="277"/>
      <c r="M126" s="277"/>
      <c r="N126" s="277"/>
      <c r="R126" s="117">
        <v>106</v>
      </c>
      <c r="S126" s="117">
        <f t="shared" si="4"/>
        <v>1888.8048674314775</v>
      </c>
      <c r="U126" s="118">
        <f t="shared" si="3"/>
        <v>255362.20140883201</v>
      </c>
    </row>
    <row r="127" spans="1:21" ht="15.75" x14ac:dyDescent="0.25">
      <c r="A127" s="277"/>
      <c r="B127" s="277"/>
      <c r="C127" s="277"/>
      <c r="D127" s="277"/>
      <c r="E127" s="277"/>
      <c r="F127" s="277"/>
      <c r="G127" s="277"/>
      <c r="H127" s="277"/>
      <c r="I127" s="277"/>
      <c r="J127" s="277"/>
      <c r="K127" s="277"/>
      <c r="L127" s="277"/>
      <c r="M127" s="277"/>
      <c r="N127" s="277"/>
      <c r="R127" s="117">
        <v>107</v>
      </c>
      <c r="S127" s="117">
        <f t="shared" si="4"/>
        <v>1888.8048674314775</v>
      </c>
      <c r="U127" s="118">
        <f t="shared" si="3"/>
        <v>258966.01298477189</v>
      </c>
    </row>
    <row r="128" spans="1:21" ht="15.75" x14ac:dyDescent="0.25">
      <c r="A128" s="277"/>
      <c r="B128" s="277"/>
      <c r="C128" s="277"/>
      <c r="D128" s="277"/>
      <c r="E128" s="277"/>
      <c r="F128" s="277"/>
      <c r="G128" s="277"/>
      <c r="H128" s="277"/>
      <c r="I128" s="277"/>
      <c r="J128" s="277"/>
      <c r="K128" s="277"/>
      <c r="L128" s="277"/>
      <c r="M128" s="277"/>
      <c r="N128" s="277"/>
      <c r="R128" s="117">
        <v>108</v>
      </c>
      <c r="S128" s="117">
        <f t="shared" si="4"/>
        <v>1888.8048674314775</v>
      </c>
      <c r="U128" s="118">
        <f t="shared" si="3"/>
        <v>262593.84997121803</v>
      </c>
    </row>
    <row r="129" spans="1:21" ht="15.75" x14ac:dyDescent="0.25">
      <c r="A129" s="277"/>
      <c r="B129" s="277"/>
      <c r="C129" s="277"/>
      <c r="D129" s="277"/>
      <c r="E129" s="277"/>
      <c r="F129" s="277"/>
      <c r="G129" s="277"/>
      <c r="H129" s="277"/>
      <c r="I129" s="277"/>
      <c r="J129" s="277"/>
      <c r="K129" s="277"/>
      <c r="L129" s="277"/>
      <c r="M129" s="277"/>
      <c r="N129" s="277"/>
      <c r="R129" s="117">
        <v>109</v>
      </c>
      <c r="S129" s="117">
        <f t="shared" si="4"/>
        <v>1945.4690134544219</v>
      </c>
      <c r="U129" s="118">
        <f t="shared" si="3"/>
        <v>266302.91444457026</v>
      </c>
    </row>
    <row r="130" spans="1:21" ht="15.75" x14ac:dyDescent="0.25">
      <c r="A130" s="277"/>
      <c r="B130" s="277"/>
      <c r="C130" s="277"/>
      <c r="D130" s="277"/>
      <c r="E130" s="277"/>
      <c r="F130" s="277"/>
      <c r="G130" s="277"/>
      <c r="H130" s="277"/>
      <c r="I130" s="277"/>
      <c r="J130" s="277"/>
      <c r="K130" s="277"/>
      <c r="L130" s="277"/>
      <c r="M130" s="277"/>
      <c r="N130" s="277"/>
      <c r="R130" s="117">
        <v>110</v>
      </c>
      <c r="S130" s="117">
        <f t="shared" si="4"/>
        <v>1945.4690134544219</v>
      </c>
      <c r="U130" s="118">
        <f t="shared" si="3"/>
        <v>270036.70601441152</v>
      </c>
    </row>
    <row r="131" spans="1:21" ht="15.75" x14ac:dyDescent="0.25">
      <c r="A131" s="277"/>
      <c r="B131" s="277"/>
      <c r="C131" s="277"/>
      <c r="D131" s="277"/>
      <c r="E131" s="277"/>
      <c r="F131" s="277"/>
      <c r="G131" s="277"/>
      <c r="H131" s="277"/>
      <c r="I131" s="277"/>
      <c r="J131" s="277"/>
      <c r="K131" s="277"/>
      <c r="L131" s="277"/>
      <c r="M131" s="277"/>
      <c r="N131" s="277"/>
      <c r="R131" s="117">
        <v>111</v>
      </c>
      <c r="S131" s="117">
        <f t="shared" si="4"/>
        <v>1945.4690134544219</v>
      </c>
      <c r="U131" s="118">
        <f t="shared" si="3"/>
        <v>273795.38952805172</v>
      </c>
    </row>
    <row r="132" spans="1:21" ht="15.75" x14ac:dyDescent="0.25">
      <c r="A132" s="277"/>
      <c r="B132" s="277"/>
      <c r="C132" s="277"/>
      <c r="D132" s="277"/>
      <c r="E132" s="277"/>
      <c r="F132" s="277"/>
      <c r="G132" s="277"/>
      <c r="H132" s="277"/>
      <c r="I132" s="277"/>
      <c r="J132" s="277"/>
      <c r="K132" s="277"/>
      <c r="L132" s="277"/>
      <c r="M132" s="277"/>
      <c r="N132" s="277"/>
      <c r="R132" s="117">
        <v>112</v>
      </c>
      <c r="S132" s="117">
        <f t="shared" si="4"/>
        <v>1945.4690134544219</v>
      </c>
      <c r="U132" s="118">
        <f t="shared" si="3"/>
        <v>277579.13093178289</v>
      </c>
    </row>
    <row r="133" spans="1:21" ht="15.75" x14ac:dyDescent="0.25">
      <c r="A133" s="277"/>
      <c r="B133" s="277"/>
      <c r="C133" s="277"/>
      <c r="D133" s="277"/>
      <c r="E133" s="277"/>
      <c r="F133" s="277"/>
      <c r="G133" s="277"/>
      <c r="H133" s="277"/>
      <c r="I133" s="277"/>
      <c r="J133" s="277"/>
      <c r="K133" s="277"/>
      <c r="L133" s="277"/>
      <c r="M133" s="277"/>
      <c r="N133" s="277"/>
      <c r="R133" s="117">
        <v>113</v>
      </c>
      <c r="S133" s="117">
        <f t="shared" si="4"/>
        <v>1945.4690134544219</v>
      </c>
      <c r="U133" s="118">
        <f t="shared" si="3"/>
        <v>281388.09727820556</v>
      </c>
    </row>
    <row r="134" spans="1:21" ht="15.75" x14ac:dyDescent="0.25">
      <c r="A134" s="277"/>
      <c r="B134" s="277"/>
      <c r="C134" s="277"/>
      <c r="D134" s="277"/>
      <c r="E134" s="277"/>
      <c r="F134" s="277"/>
      <c r="G134" s="277"/>
      <c r="H134" s="277"/>
      <c r="I134" s="277"/>
      <c r="J134" s="277"/>
      <c r="K134" s="277"/>
      <c r="L134" s="277"/>
      <c r="M134" s="277"/>
      <c r="N134" s="277"/>
      <c r="R134" s="117">
        <v>114</v>
      </c>
      <c r="S134" s="117">
        <f t="shared" si="4"/>
        <v>1945.4690134544219</v>
      </c>
      <c r="U134" s="118">
        <f t="shared" si="3"/>
        <v>285222.45673360437</v>
      </c>
    </row>
    <row r="135" spans="1:21" ht="15.75" x14ac:dyDescent="0.25">
      <c r="A135" s="277"/>
      <c r="B135" s="277"/>
      <c r="C135" s="277"/>
      <c r="D135" s="277"/>
      <c r="E135" s="277"/>
      <c r="F135" s="277"/>
      <c r="G135" s="277"/>
      <c r="H135" s="277"/>
      <c r="I135" s="277"/>
      <c r="J135" s="277"/>
      <c r="K135" s="277"/>
      <c r="L135" s="277"/>
      <c r="M135" s="277"/>
      <c r="N135" s="277"/>
      <c r="R135" s="117">
        <v>115</v>
      </c>
      <c r="S135" s="117">
        <f t="shared" si="4"/>
        <v>1945.4690134544219</v>
      </c>
      <c r="U135" s="118">
        <f t="shared" si="3"/>
        <v>289082.37858537253</v>
      </c>
    </row>
    <row r="136" spans="1:21" ht="15.75" x14ac:dyDescent="0.25">
      <c r="A136" s="277"/>
      <c r="B136" s="277"/>
      <c r="C136" s="277"/>
      <c r="D136" s="277"/>
      <c r="E136" s="277"/>
      <c r="F136" s="277"/>
      <c r="G136" s="277"/>
      <c r="H136" s="277"/>
      <c r="I136" s="277"/>
      <c r="J136" s="277"/>
      <c r="K136" s="277"/>
      <c r="L136" s="277"/>
      <c r="M136" s="277"/>
      <c r="N136" s="277"/>
      <c r="R136" s="117">
        <v>116</v>
      </c>
      <c r="S136" s="117">
        <f t="shared" si="4"/>
        <v>1945.4690134544219</v>
      </c>
      <c r="U136" s="118">
        <f t="shared" si="3"/>
        <v>292968.03324948583</v>
      </c>
    </row>
    <row r="137" spans="1:21" ht="15.75" x14ac:dyDescent="0.25">
      <c r="A137" s="277"/>
      <c r="B137" s="277"/>
      <c r="C137" s="277"/>
      <c r="D137" s="277"/>
      <c r="E137" s="277"/>
      <c r="F137" s="277"/>
      <c r="G137" s="277"/>
      <c r="H137" s="277"/>
      <c r="I137" s="277"/>
      <c r="J137" s="277"/>
      <c r="K137" s="277"/>
      <c r="L137" s="277"/>
      <c r="M137" s="277"/>
      <c r="N137" s="277"/>
      <c r="R137" s="117">
        <v>117</v>
      </c>
      <c r="S137" s="117">
        <f t="shared" si="4"/>
        <v>1945.4690134544219</v>
      </c>
      <c r="U137" s="118">
        <f t="shared" si="3"/>
        <v>296879.59227802651</v>
      </c>
    </row>
    <row r="138" spans="1:21" ht="15.75" x14ac:dyDescent="0.25">
      <c r="A138" s="277"/>
      <c r="B138" s="277"/>
      <c r="C138" s="277"/>
      <c r="D138" s="277"/>
      <c r="E138" s="277"/>
      <c r="F138" s="277"/>
      <c r="G138" s="277"/>
      <c r="H138" s="277"/>
      <c r="I138" s="277"/>
      <c r="J138" s="277"/>
      <c r="K138" s="277"/>
      <c r="L138" s="277"/>
      <c r="M138" s="277"/>
      <c r="N138" s="277"/>
      <c r="R138" s="117">
        <v>118</v>
      </c>
      <c r="S138" s="117">
        <f t="shared" si="4"/>
        <v>1945.4690134544219</v>
      </c>
      <c r="U138" s="118">
        <f t="shared" si="3"/>
        <v>300817.22836675745</v>
      </c>
    </row>
    <row r="139" spans="1:21" ht="15.75" x14ac:dyDescent="0.25">
      <c r="A139" s="277"/>
      <c r="B139" s="277"/>
      <c r="C139" s="277"/>
      <c r="D139" s="277"/>
      <c r="E139" s="277"/>
      <c r="F139" s="277"/>
      <c r="G139" s="277"/>
      <c r="H139" s="277"/>
      <c r="I139" s="277"/>
      <c r="J139" s="277"/>
      <c r="K139" s="277"/>
      <c r="L139" s="277"/>
      <c r="M139" s="277"/>
      <c r="N139" s="277"/>
      <c r="R139" s="117">
        <v>119</v>
      </c>
      <c r="S139" s="117">
        <f t="shared" si="4"/>
        <v>1945.4690134544219</v>
      </c>
      <c r="U139" s="118">
        <f t="shared" si="3"/>
        <v>304781.11536274664</v>
      </c>
    </row>
    <row r="140" spans="1:21" ht="15.75" x14ac:dyDescent="0.25">
      <c r="A140" s="277"/>
      <c r="B140" s="277"/>
      <c r="C140" s="277"/>
      <c r="D140" s="277"/>
      <c r="E140" s="277"/>
      <c r="F140" s="277"/>
      <c r="G140" s="277"/>
      <c r="H140" s="277"/>
      <c r="I140" s="277"/>
      <c r="J140" s="277"/>
      <c r="K140" s="277"/>
      <c r="L140" s="277"/>
      <c r="M140" s="277"/>
      <c r="N140" s="277"/>
      <c r="R140" s="117">
        <v>120</v>
      </c>
      <c r="S140" s="117">
        <f t="shared" si="4"/>
        <v>1945.4690134544219</v>
      </c>
      <c r="U140" s="118">
        <f t="shared" si="3"/>
        <v>308771.42827204242</v>
      </c>
    </row>
    <row r="141" spans="1:21" ht="15.75" x14ac:dyDescent="0.25">
      <c r="A141" s="277"/>
      <c r="B141" s="277"/>
      <c r="C141" s="277"/>
      <c r="D141" s="277"/>
      <c r="E141" s="277"/>
      <c r="F141" s="277"/>
      <c r="G141" s="277"/>
      <c r="H141" s="277"/>
      <c r="I141" s="277"/>
      <c r="J141" s="277"/>
      <c r="K141" s="277"/>
      <c r="L141" s="277"/>
      <c r="M141" s="277"/>
      <c r="N141" s="277"/>
      <c r="R141" s="117">
        <v>121</v>
      </c>
      <c r="S141" s="117">
        <f t="shared" si="4"/>
        <v>2003.8330838580546</v>
      </c>
      <c r="U141" s="118">
        <f t="shared" si="3"/>
        <v>312847.09643160651</v>
      </c>
    </row>
    <row r="142" spans="1:21" ht="15.75" x14ac:dyDescent="0.25">
      <c r="A142" s="277"/>
      <c r="B142" s="277"/>
      <c r="C142" s="277"/>
      <c r="D142" s="277"/>
      <c r="E142" s="277"/>
      <c r="F142" s="277"/>
      <c r="G142" s="277"/>
      <c r="H142" s="277"/>
      <c r="I142" s="277"/>
      <c r="J142" s="277"/>
      <c r="K142" s="277"/>
      <c r="L142" s="277"/>
      <c r="M142" s="277"/>
      <c r="N142" s="277"/>
      <c r="R142" s="117">
        <v>122</v>
      </c>
      <c r="S142" s="117">
        <f t="shared" si="4"/>
        <v>2003.8330838580546</v>
      </c>
      <c r="U142" s="118">
        <f t="shared" si="3"/>
        <v>316949.93571223435</v>
      </c>
    </row>
    <row r="143" spans="1:21" ht="15.75" x14ac:dyDescent="0.25">
      <c r="A143" s="277"/>
      <c r="B143" s="277"/>
      <c r="C143" s="277"/>
      <c r="D143" s="277"/>
      <c r="E143" s="277"/>
      <c r="F143" s="277"/>
      <c r="G143" s="277"/>
      <c r="H143" s="277"/>
      <c r="I143" s="277"/>
      <c r="J143" s="277"/>
      <c r="K143" s="277"/>
      <c r="L143" s="277"/>
      <c r="M143" s="277"/>
      <c r="N143" s="277"/>
      <c r="R143" s="117">
        <v>123</v>
      </c>
      <c r="S143" s="117">
        <f t="shared" si="4"/>
        <v>2003.8330838580546</v>
      </c>
      <c r="U143" s="118">
        <f t="shared" si="3"/>
        <v>321080.127254733</v>
      </c>
    </row>
    <row r="144" spans="1:21" ht="15.75" x14ac:dyDescent="0.25">
      <c r="A144" s="277"/>
      <c r="B144" s="277"/>
      <c r="C144" s="277"/>
      <c r="D144" s="277"/>
      <c r="E144" s="277"/>
      <c r="F144" s="277"/>
      <c r="G144" s="277"/>
      <c r="H144" s="277"/>
      <c r="I144" s="277"/>
      <c r="J144" s="277"/>
      <c r="K144" s="277"/>
      <c r="L144" s="277"/>
      <c r="M144" s="277"/>
      <c r="N144" s="277"/>
      <c r="R144" s="117">
        <v>124</v>
      </c>
      <c r="S144" s="117">
        <f t="shared" si="4"/>
        <v>2003.8330838580546</v>
      </c>
      <c r="U144" s="118">
        <f t="shared" si="3"/>
        <v>325237.85340751498</v>
      </c>
    </row>
    <row r="145" spans="1:21" ht="15.75" x14ac:dyDescent="0.25">
      <c r="A145" s="277"/>
      <c r="B145" s="277"/>
      <c r="C145" s="277"/>
      <c r="D145" s="277"/>
      <c r="E145" s="277"/>
      <c r="F145" s="277"/>
      <c r="G145" s="277"/>
      <c r="H145" s="277"/>
      <c r="I145" s="277"/>
      <c r="J145" s="277"/>
      <c r="K145" s="277"/>
      <c r="L145" s="277"/>
      <c r="M145" s="277"/>
      <c r="N145" s="277"/>
      <c r="R145" s="117">
        <v>125</v>
      </c>
      <c r="S145" s="117">
        <f t="shared" si="4"/>
        <v>2003.8330838580546</v>
      </c>
      <c r="U145" s="118">
        <f t="shared" si="3"/>
        <v>329423.29773464886</v>
      </c>
    </row>
    <row r="146" spans="1:21" ht="15.75" x14ac:dyDescent="0.25">
      <c r="A146" s="277"/>
      <c r="B146" s="277"/>
      <c r="C146" s="277"/>
      <c r="D146" s="277"/>
      <c r="E146" s="277"/>
      <c r="F146" s="277"/>
      <c r="G146" s="277"/>
      <c r="H146" s="277"/>
      <c r="I146" s="277"/>
      <c r="J146" s="277"/>
      <c r="K146" s="277"/>
      <c r="L146" s="277"/>
      <c r="M146" s="277"/>
      <c r="N146" s="277"/>
      <c r="R146" s="117">
        <v>126</v>
      </c>
      <c r="S146" s="117">
        <f t="shared" si="4"/>
        <v>2003.8330838580546</v>
      </c>
      <c r="U146" s="118">
        <f t="shared" si="3"/>
        <v>333636.64502396365</v>
      </c>
    </row>
    <row r="147" spans="1:21" ht="15.75" x14ac:dyDescent="0.25">
      <c r="A147" s="277"/>
      <c r="B147" s="277"/>
      <c r="C147" s="277"/>
      <c r="D147" s="277"/>
      <c r="E147" s="277"/>
      <c r="F147" s="277"/>
      <c r="G147" s="277"/>
      <c r="H147" s="277"/>
      <c r="I147" s="277"/>
      <c r="J147" s="277"/>
      <c r="K147" s="277"/>
      <c r="L147" s="277"/>
      <c r="M147" s="277"/>
      <c r="N147" s="277"/>
      <c r="R147" s="117">
        <v>127</v>
      </c>
      <c r="S147" s="117">
        <f t="shared" si="4"/>
        <v>2003.8330838580546</v>
      </c>
      <c r="U147" s="118">
        <f t="shared" si="3"/>
        <v>337878.0812952072</v>
      </c>
    </row>
    <row r="148" spans="1:21" ht="15.75" x14ac:dyDescent="0.25">
      <c r="A148" s="277"/>
      <c r="B148" s="277"/>
      <c r="C148" s="277"/>
      <c r="D148" s="277"/>
      <c r="E148" s="277"/>
      <c r="F148" s="277"/>
      <c r="G148" s="277"/>
      <c r="H148" s="277"/>
      <c r="I148" s="277"/>
      <c r="J148" s="277"/>
      <c r="K148" s="277"/>
      <c r="L148" s="277"/>
      <c r="M148" s="277"/>
      <c r="N148" s="277"/>
      <c r="R148" s="117">
        <v>128</v>
      </c>
      <c r="S148" s="117">
        <f t="shared" si="4"/>
        <v>2003.8330838580546</v>
      </c>
      <c r="U148" s="118">
        <f t="shared" si="3"/>
        <v>342147.79380825901</v>
      </c>
    </row>
    <row r="149" spans="1:21" ht="15.75" x14ac:dyDescent="0.25">
      <c r="A149" s="277"/>
      <c r="B149" s="277"/>
      <c r="C149" s="277"/>
      <c r="D149" s="277"/>
      <c r="E149" s="277"/>
      <c r="F149" s="277"/>
      <c r="G149" s="277"/>
      <c r="H149" s="277"/>
      <c r="I149" s="277"/>
      <c r="J149" s="277"/>
      <c r="K149" s="277"/>
      <c r="L149" s="277"/>
      <c r="M149" s="277"/>
      <c r="N149" s="277"/>
      <c r="R149" s="117">
        <v>129</v>
      </c>
      <c r="S149" s="117">
        <f t="shared" si="4"/>
        <v>2003.8330838580546</v>
      </c>
      <c r="U149" s="118">
        <f t="shared" si="3"/>
        <v>346445.97107139783</v>
      </c>
    </row>
    <row r="150" spans="1:21" ht="15.75" x14ac:dyDescent="0.25">
      <c r="A150" s="277"/>
      <c r="B150" s="277"/>
      <c r="C150" s="277"/>
      <c r="D150" s="277"/>
      <c r="E150" s="277"/>
      <c r="F150" s="277"/>
      <c r="G150" s="277"/>
      <c r="H150" s="277"/>
      <c r="I150" s="277"/>
      <c r="J150" s="277"/>
      <c r="K150" s="277"/>
      <c r="L150" s="277"/>
      <c r="M150" s="277"/>
      <c r="N150" s="277"/>
      <c r="R150" s="117">
        <v>130</v>
      </c>
      <c r="S150" s="117">
        <f t="shared" si="4"/>
        <v>2003.8330838580546</v>
      </c>
      <c r="U150" s="118">
        <f t="shared" si="3"/>
        <v>350772.80284962425</v>
      </c>
    </row>
    <row r="151" spans="1:21" ht="15.75" x14ac:dyDescent="0.25">
      <c r="A151" s="277"/>
      <c r="B151" s="277"/>
      <c r="C151" s="277"/>
      <c r="D151" s="277"/>
      <c r="E151" s="277"/>
      <c r="F151" s="277"/>
      <c r="G151" s="277"/>
      <c r="H151" s="277"/>
      <c r="I151" s="277"/>
      <c r="J151" s="277"/>
      <c r="K151" s="277"/>
      <c r="L151" s="277"/>
      <c r="M151" s="277"/>
      <c r="N151" s="277"/>
      <c r="R151" s="117">
        <v>131</v>
      </c>
      <c r="S151" s="117">
        <f t="shared" si="4"/>
        <v>2003.8330838580546</v>
      </c>
      <c r="U151" s="118">
        <f t="shared" ref="U151:U214" si="5">(U150+S151)*(1+$U$19)</f>
        <v>355128.48017303884</v>
      </c>
    </row>
    <row r="152" spans="1:21" ht="15.75" x14ac:dyDescent="0.25">
      <c r="A152" s="277"/>
      <c r="B152" s="277"/>
      <c r="C152" s="277"/>
      <c r="D152" s="277"/>
      <c r="E152" s="277"/>
      <c r="F152" s="277"/>
      <c r="G152" s="277"/>
      <c r="H152" s="277"/>
      <c r="I152" s="277"/>
      <c r="J152" s="277"/>
      <c r="K152" s="277"/>
      <c r="L152" s="277"/>
      <c r="M152" s="277"/>
      <c r="N152" s="277"/>
      <c r="R152" s="117">
        <v>132</v>
      </c>
      <c r="S152" s="117">
        <f t="shared" si="4"/>
        <v>2003.8330838580546</v>
      </c>
      <c r="U152" s="118">
        <f t="shared" si="5"/>
        <v>359513.19534527621</v>
      </c>
    </row>
    <row r="153" spans="1:21" ht="15.75" x14ac:dyDescent="0.25">
      <c r="A153" s="277"/>
      <c r="B153" s="277"/>
      <c r="C153" s="277"/>
      <c r="D153" s="277"/>
      <c r="E153" s="277"/>
      <c r="F153" s="277"/>
      <c r="G153" s="277"/>
      <c r="H153" s="277"/>
      <c r="I153" s="277"/>
      <c r="J153" s="277"/>
      <c r="K153" s="277"/>
      <c r="L153" s="277"/>
      <c r="M153" s="277"/>
      <c r="N153" s="277"/>
      <c r="R153" s="117">
        <v>133</v>
      </c>
      <c r="S153" s="117">
        <f t="shared" si="4"/>
        <v>2063.9480763737961</v>
      </c>
      <c r="U153" s="118">
        <f t="shared" si="5"/>
        <v>363987.65771112766</v>
      </c>
    </row>
    <row r="154" spans="1:21" ht="15.75" x14ac:dyDescent="0.25">
      <c r="A154" s="277"/>
      <c r="B154" s="277"/>
      <c r="C154" s="277"/>
      <c r="D154" s="277"/>
      <c r="E154" s="277"/>
      <c r="F154" s="277"/>
      <c r="G154" s="277"/>
      <c r="H154" s="277"/>
      <c r="I154" s="277"/>
      <c r="J154" s="277"/>
      <c r="K154" s="277"/>
      <c r="L154" s="277"/>
      <c r="M154" s="277"/>
      <c r="N154" s="277"/>
      <c r="R154" s="117">
        <v>134</v>
      </c>
      <c r="S154" s="117">
        <f t="shared" si="4"/>
        <v>2063.9480763737961</v>
      </c>
      <c r="U154" s="118">
        <f t="shared" si="5"/>
        <v>368491.94982608478</v>
      </c>
    </row>
    <row r="155" spans="1:21" ht="15.75" x14ac:dyDescent="0.25">
      <c r="A155" s="277"/>
      <c r="B155" s="277"/>
      <c r="C155" s="277"/>
      <c r="D155" s="277"/>
      <c r="E155" s="277"/>
      <c r="F155" s="277"/>
      <c r="G155" s="277"/>
      <c r="H155" s="277"/>
      <c r="I155" s="277"/>
      <c r="J155" s="277"/>
      <c r="K155" s="277"/>
      <c r="L155" s="277"/>
      <c r="M155" s="277"/>
      <c r="N155" s="277"/>
      <c r="R155" s="117">
        <v>135</v>
      </c>
      <c r="S155" s="117">
        <f t="shared" si="4"/>
        <v>2063.9480763737961</v>
      </c>
      <c r="U155" s="118">
        <f t="shared" si="5"/>
        <v>373026.27055514161</v>
      </c>
    </row>
    <row r="156" spans="1:21" ht="15.75" x14ac:dyDescent="0.25">
      <c r="A156" s="277"/>
      <c r="B156" s="277"/>
      <c r="C156" s="277"/>
      <c r="D156" s="277"/>
      <c r="E156" s="277"/>
      <c r="F156" s="277"/>
      <c r="G156" s="277"/>
      <c r="H156" s="277"/>
      <c r="I156" s="277"/>
      <c r="J156" s="277"/>
      <c r="K156" s="277"/>
      <c r="L156" s="277"/>
      <c r="M156" s="277"/>
      <c r="N156" s="277"/>
      <c r="R156" s="117">
        <v>136</v>
      </c>
      <c r="S156" s="117">
        <f t="shared" si="4"/>
        <v>2063.9480763737961</v>
      </c>
      <c r="U156" s="118">
        <f t="shared" si="5"/>
        <v>377590.82008905883</v>
      </c>
    </row>
    <row r="157" spans="1:21" ht="15.75" x14ac:dyDescent="0.25">
      <c r="A157" s="277"/>
      <c r="B157" s="277"/>
      <c r="C157" s="277"/>
      <c r="D157" s="277"/>
      <c r="E157" s="277"/>
      <c r="F157" s="277"/>
      <c r="G157" s="277"/>
      <c r="H157" s="277"/>
      <c r="I157" s="277"/>
      <c r="J157" s="277"/>
      <c r="K157" s="277"/>
      <c r="L157" s="277"/>
      <c r="M157" s="277"/>
      <c r="N157" s="277"/>
      <c r="R157" s="117">
        <v>137</v>
      </c>
      <c r="S157" s="117">
        <f t="shared" si="4"/>
        <v>2063.9480763737961</v>
      </c>
      <c r="U157" s="118">
        <f t="shared" si="5"/>
        <v>382185.79995320213</v>
      </c>
    </row>
    <row r="158" spans="1:21" ht="15.75" x14ac:dyDescent="0.25">
      <c r="A158" s="277"/>
      <c r="B158" s="277"/>
      <c r="C158" s="277"/>
      <c r="D158" s="277"/>
      <c r="E158" s="277"/>
      <c r="F158" s="277"/>
      <c r="G158" s="277"/>
      <c r="H158" s="277"/>
      <c r="I158" s="277"/>
      <c r="J158" s="277"/>
      <c r="K158" s="277"/>
      <c r="L158" s="277"/>
      <c r="M158" s="277"/>
      <c r="N158" s="277"/>
      <c r="R158" s="117">
        <v>138</v>
      </c>
      <c r="S158" s="117">
        <f t="shared" si="4"/>
        <v>2063.9480763737961</v>
      </c>
      <c r="U158" s="118">
        <f t="shared" si="5"/>
        <v>386811.41301643971</v>
      </c>
    </row>
    <row r="159" spans="1:21" ht="15.75" x14ac:dyDescent="0.25">
      <c r="A159" s="277"/>
      <c r="B159" s="277"/>
      <c r="C159" s="277"/>
      <c r="D159" s="277"/>
      <c r="E159" s="277"/>
      <c r="F159" s="277"/>
      <c r="G159" s="277"/>
      <c r="H159" s="277"/>
      <c r="I159" s="277"/>
      <c r="J159" s="277"/>
      <c r="K159" s="277"/>
      <c r="L159" s="277"/>
      <c r="M159" s="277"/>
      <c r="N159" s="277"/>
      <c r="R159" s="117">
        <v>139</v>
      </c>
      <c r="S159" s="117">
        <f t="shared" si="4"/>
        <v>2063.9480763737961</v>
      </c>
      <c r="U159" s="118">
        <f t="shared" si="5"/>
        <v>391467.86350009887</v>
      </c>
    </row>
    <row r="160" spans="1:21" ht="15.75" x14ac:dyDescent="0.25">
      <c r="A160" s="277"/>
      <c r="B160" s="277"/>
      <c r="C160" s="277"/>
      <c r="D160" s="277"/>
      <c r="E160" s="277"/>
      <c r="F160" s="277"/>
      <c r="G160" s="277"/>
      <c r="H160" s="277"/>
      <c r="I160" s="277"/>
      <c r="J160" s="277"/>
      <c r="K160" s="277"/>
      <c r="L160" s="277"/>
      <c r="M160" s="277"/>
      <c r="N160" s="277"/>
      <c r="R160" s="117">
        <v>140</v>
      </c>
      <c r="S160" s="117">
        <f t="shared" si="4"/>
        <v>2063.9480763737961</v>
      </c>
      <c r="U160" s="118">
        <f t="shared" si="5"/>
        <v>396155.35698698246</v>
      </c>
    </row>
    <row r="161" spans="1:21" ht="15.75" x14ac:dyDescent="0.25">
      <c r="A161" s="277"/>
      <c r="B161" s="277"/>
      <c r="C161" s="277"/>
      <c r="D161" s="277"/>
      <c r="E161" s="277"/>
      <c r="F161" s="277"/>
      <c r="G161" s="277"/>
      <c r="H161" s="277"/>
      <c r="I161" s="277"/>
      <c r="J161" s="277"/>
      <c r="K161" s="277"/>
      <c r="L161" s="277"/>
      <c r="M161" s="277"/>
      <c r="N161" s="277"/>
      <c r="R161" s="117">
        <v>141</v>
      </c>
      <c r="S161" s="117">
        <f t="shared" si="4"/>
        <v>2063.9480763737961</v>
      </c>
      <c r="U161" s="118">
        <f t="shared" si="5"/>
        <v>400874.10043044528</v>
      </c>
    </row>
    <row r="162" spans="1:21" ht="15.75" x14ac:dyDescent="0.25">
      <c r="A162" s="277"/>
      <c r="B162" s="277"/>
      <c r="C162" s="277"/>
      <c r="D162" s="277"/>
      <c r="E162" s="277"/>
      <c r="F162" s="277"/>
      <c r="G162" s="277"/>
      <c r="H162" s="277"/>
      <c r="I162" s="277"/>
      <c r="J162" s="277"/>
      <c r="K162" s="277"/>
      <c r="L162" s="277"/>
      <c r="M162" s="277"/>
      <c r="N162" s="277"/>
      <c r="R162" s="117">
        <v>142</v>
      </c>
      <c r="S162" s="117">
        <f t="shared" ref="S162:S225" si="6">S150*(1+$S$19)</f>
        <v>2063.9480763737961</v>
      </c>
      <c r="U162" s="118">
        <f t="shared" si="5"/>
        <v>405624.30216353119</v>
      </c>
    </row>
    <row r="163" spans="1:21" ht="15.75" x14ac:dyDescent="0.25">
      <c r="A163" s="277"/>
      <c r="B163" s="277"/>
      <c r="C163" s="277"/>
      <c r="D163" s="277"/>
      <c r="E163" s="277"/>
      <c r="F163" s="277"/>
      <c r="G163" s="277"/>
      <c r="H163" s="277"/>
      <c r="I163" s="277"/>
      <c r="J163" s="277"/>
      <c r="K163" s="277"/>
      <c r="L163" s="277"/>
      <c r="M163" s="277"/>
      <c r="N163" s="277"/>
      <c r="R163" s="117">
        <v>143</v>
      </c>
      <c r="S163" s="117">
        <f t="shared" si="6"/>
        <v>2063.9480763737961</v>
      </c>
      <c r="U163" s="118">
        <f t="shared" si="5"/>
        <v>410406.17190817097</v>
      </c>
    </row>
    <row r="164" spans="1:21" ht="15.75" x14ac:dyDescent="0.25">
      <c r="A164" s="277"/>
      <c r="B164" s="277"/>
      <c r="C164" s="277"/>
      <c r="D164" s="277"/>
      <c r="E164" s="277"/>
      <c r="F164" s="277"/>
      <c r="G164" s="277"/>
      <c r="H164" s="277"/>
      <c r="I164" s="277"/>
      <c r="J164" s="277"/>
      <c r="K164" s="277"/>
      <c r="L164" s="277"/>
      <c r="M164" s="277"/>
      <c r="N164" s="277"/>
      <c r="R164" s="117">
        <v>144</v>
      </c>
      <c r="S164" s="117">
        <f t="shared" si="6"/>
        <v>2063.9480763737961</v>
      </c>
      <c r="U164" s="118">
        <f t="shared" si="5"/>
        <v>415219.9207844417</v>
      </c>
    </row>
    <row r="165" spans="1:21" ht="15.75" x14ac:dyDescent="0.25">
      <c r="A165" s="277"/>
      <c r="B165" s="277"/>
      <c r="C165" s="277"/>
      <c r="D165" s="277"/>
      <c r="E165" s="277"/>
      <c r="F165" s="277"/>
      <c r="G165" s="277"/>
      <c r="H165" s="277"/>
      <c r="I165" s="277"/>
      <c r="J165" s="277"/>
      <c r="K165" s="277"/>
      <c r="L165" s="277"/>
      <c r="M165" s="277"/>
      <c r="N165" s="277"/>
      <c r="R165" s="117">
        <v>145</v>
      </c>
      <c r="S165" s="117">
        <f t="shared" si="6"/>
        <v>2125.8665186650101</v>
      </c>
      <c r="U165" s="118">
        <f t="shared" si="5"/>
        <v>420128.09255179402</v>
      </c>
    </row>
    <row r="166" spans="1:21" ht="15.75" x14ac:dyDescent="0.25">
      <c r="A166" s="277"/>
      <c r="B166" s="277"/>
      <c r="C166" s="277"/>
      <c r="D166" s="277"/>
      <c r="E166" s="277"/>
      <c r="F166" s="277"/>
      <c r="G166" s="277"/>
      <c r="H166" s="277"/>
      <c r="I166" s="277"/>
      <c r="J166" s="277"/>
      <c r="K166" s="277"/>
      <c r="L166" s="277"/>
      <c r="M166" s="277"/>
      <c r="N166" s="277"/>
      <c r="R166" s="117">
        <v>146</v>
      </c>
      <c r="S166" s="117">
        <f t="shared" si="6"/>
        <v>2125.8665186650101</v>
      </c>
      <c r="U166" s="118">
        <f t="shared" si="5"/>
        <v>425068.98546426202</v>
      </c>
    </row>
    <row r="167" spans="1:21" ht="15.75" x14ac:dyDescent="0.25">
      <c r="A167" s="277"/>
      <c r="B167" s="277"/>
      <c r="C167" s="277"/>
      <c r="D167" s="277"/>
      <c r="E167" s="277"/>
      <c r="F167" s="277"/>
      <c r="G167" s="277"/>
      <c r="H167" s="277"/>
      <c r="I167" s="277"/>
      <c r="J167" s="277"/>
      <c r="K167" s="277"/>
      <c r="L167" s="277"/>
      <c r="M167" s="277"/>
      <c r="N167" s="277"/>
      <c r="R167" s="117">
        <v>147</v>
      </c>
      <c r="S167" s="117">
        <f t="shared" si="6"/>
        <v>2125.8665186650101</v>
      </c>
      <c r="U167" s="118">
        <f t="shared" si="5"/>
        <v>430042.81766281318</v>
      </c>
    </row>
    <row r="168" spans="1:21" ht="15.75" x14ac:dyDescent="0.25">
      <c r="A168" s="277"/>
      <c r="B168" s="277"/>
      <c r="C168" s="277"/>
      <c r="D168" s="277"/>
      <c r="E168" s="277"/>
      <c r="F168" s="277"/>
      <c r="G168" s="277"/>
      <c r="H168" s="277"/>
      <c r="I168" s="277"/>
      <c r="J168" s="277"/>
      <c r="K168" s="277"/>
      <c r="L168" s="277"/>
      <c r="M168" s="277"/>
      <c r="N168" s="277"/>
      <c r="R168" s="117">
        <v>148</v>
      </c>
      <c r="S168" s="117">
        <f t="shared" si="6"/>
        <v>2125.8665186650101</v>
      </c>
      <c r="U168" s="118">
        <f t="shared" si="5"/>
        <v>435049.80874268798</v>
      </c>
    </row>
    <row r="169" spans="1:21" ht="15.75" x14ac:dyDescent="0.25">
      <c r="A169" s="277"/>
      <c r="B169" s="277"/>
      <c r="C169" s="277"/>
      <c r="D169" s="277"/>
      <c r="E169" s="277"/>
      <c r="F169" s="277"/>
      <c r="G169" s="277"/>
      <c r="H169" s="277"/>
      <c r="I169" s="277"/>
      <c r="J169" s="277"/>
      <c r="K169" s="277"/>
      <c r="L169" s="277"/>
      <c r="M169" s="277"/>
      <c r="N169" s="277"/>
      <c r="R169" s="117">
        <v>149</v>
      </c>
      <c r="S169" s="117">
        <f t="shared" si="6"/>
        <v>2125.8665186650101</v>
      </c>
      <c r="U169" s="118">
        <f t="shared" si="5"/>
        <v>440090.17976309528</v>
      </c>
    </row>
    <row r="170" spans="1:21" ht="15.75" x14ac:dyDescent="0.25">
      <c r="A170" s="277"/>
      <c r="B170" s="277"/>
      <c r="C170" s="277"/>
      <c r="D170" s="277"/>
      <c r="E170" s="277"/>
      <c r="F170" s="277"/>
      <c r="G170" s="277"/>
      <c r="H170" s="277"/>
      <c r="I170" s="277"/>
      <c r="J170" s="277"/>
      <c r="K170" s="277"/>
      <c r="L170" s="277"/>
      <c r="M170" s="277"/>
      <c r="N170" s="277"/>
      <c r="R170" s="117">
        <v>150</v>
      </c>
      <c r="S170" s="117">
        <f t="shared" si="6"/>
        <v>2125.8665186650101</v>
      </c>
      <c r="U170" s="118">
        <f t="shared" si="5"/>
        <v>445164.15325697197</v>
      </c>
    </row>
    <row r="171" spans="1:21" ht="15.75" x14ac:dyDescent="0.25">
      <c r="A171" s="277"/>
      <c r="B171" s="277"/>
      <c r="C171" s="277"/>
      <c r="D171" s="277"/>
      <c r="E171" s="277"/>
      <c r="F171" s="277"/>
      <c r="G171" s="277"/>
      <c r="H171" s="277"/>
      <c r="I171" s="277"/>
      <c r="J171" s="277"/>
      <c r="K171" s="277"/>
      <c r="L171" s="277"/>
      <c r="M171" s="277"/>
      <c r="N171" s="277"/>
      <c r="R171" s="117">
        <v>151</v>
      </c>
      <c r="S171" s="117">
        <f t="shared" si="6"/>
        <v>2125.8665186650101</v>
      </c>
      <c r="U171" s="118">
        <f t="shared" si="5"/>
        <v>450271.95324080787</v>
      </c>
    </row>
    <row r="172" spans="1:21" ht="15.75" x14ac:dyDescent="0.25">
      <c r="A172" s="277"/>
      <c r="B172" s="277"/>
      <c r="C172" s="277"/>
      <c r="D172" s="277"/>
      <c r="E172" s="277"/>
      <c r="F172" s="277"/>
      <c r="G172" s="277"/>
      <c r="H172" s="277"/>
      <c r="I172" s="277"/>
      <c r="J172" s="277"/>
      <c r="K172" s="277"/>
      <c r="L172" s="277"/>
      <c r="M172" s="277"/>
      <c r="N172" s="277"/>
      <c r="R172" s="117">
        <v>152</v>
      </c>
      <c r="S172" s="117">
        <f t="shared" si="6"/>
        <v>2125.8665186650101</v>
      </c>
      <c r="U172" s="118">
        <f t="shared" si="5"/>
        <v>455413.80522453599</v>
      </c>
    </row>
    <row r="173" spans="1:21" ht="15.75" x14ac:dyDescent="0.25">
      <c r="A173" s="277"/>
      <c r="B173" s="277"/>
      <c r="C173" s="277"/>
      <c r="D173" s="277"/>
      <c r="E173" s="277"/>
      <c r="F173" s="277"/>
      <c r="G173" s="277"/>
      <c r="H173" s="277"/>
      <c r="I173" s="277"/>
      <c r="J173" s="277"/>
      <c r="K173" s="277"/>
      <c r="L173" s="277"/>
      <c r="M173" s="277"/>
      <c r="N173" s="277"/>
      <c r="R173" s="117">
        <v>153</v>
      </c>
      <c r="S173" s="117">
        <f t="shared" si="6"/>
        <v>2125.8665186650101</v>
      </c>
      <c r="U173" s="118">
        <f t="shared" si="5"/>
        <v>460589.93622148893</v>
      </c>
    </row>
    <row r="174" spans="1:21" ht="15.75" x14ac:dyDescent="0.25">
      <c r="A174" s="277"/>
      <c r="B174" s="277"/>
      <c r="C174" s="277"/>
      <c r="D174" s="277"/>
      <c r="E174" s="277"/>
      <c r="F174" s="277"/>
      <c r="G174" s="277"/>
      <c r="H174" s="277"/>
      <c r="I174" s="277"/>
      <c r="J174" s="277"/>
      <c r="K174" s="277"/>
      <c r="L174" s="277"/>
      <c r="M174" s="277"/>
      <c r="N174" s="277"/>
      <c r="R174" s="117">
        <v>154</v>
      </c>
      <c r="S174" s="117">
        <f t="shared" si="6"/>
        <v>2125.8665186650101</v>
      </c>
      <c r="U174" s="118">
        <f t="shared" si="5"/>
        <v>465800.57475842157</v>
      </c>
    </row>
    <row r="175" spans="1:21" ht="15.75" x14ac:dyDescent="0.25">
      <c r="A175" s="277"/>
      <c r="B175" s="277"/>
      <c r="C175" s="277"/>
      <c r="D175" s="277"/>
      <c r="E175" s="277"/>
      <c r="F175" s="277"/>
      <c r="G175" s="277"/>
      <c r="H175" s="277"/>
      <c r="I175" s="277"/>
      <c r="J175" s="277"/>
      <c r="K175" s="277"/>
      <c r="L175" s="277"/>
      <c r="M175" s="277"/>
      <c r="N175" s="277"/>
      <c r="R175" s="117">
        <v>155</v>
      </c>
      <c r="S175" s="117">
        <f t="shared" si="6"/>
        <v>2125.8665186650101</v>
      </c>
      <c r="U175" s="118">
        <f t="shared" si="5"/>
        <v>471045.95088560041</v>
      </c>
    </row>
    <row r="176" spans="1:21" ht="15.75" x14ac:dyDescent="0.25">
      <c r="A176" s="277"/>
      <c r="B176" s="277"/>
      <c r="C176" s="277"/>
      <c r="D176" s="277"/>
      <c r="E176" s="277"/>
      <c r="F176" s="277"/>
      <c r="G176" s="277"/>
      <c r="H176" s="277"/>
      <c r="I176" s="277"/>
      <c r="J176" s="277"/>
      <c r="K176" s="277"/>
      <c r="L176" s="277"/>
      <c r="M176" s="277"/>
      <c r="N176" s="277"/>
      <c r="R176" s="117">
        <v>156</v>
      </c>
      <c r="S176" s="117">
        <f t="shared" si="6"/>
        <v>2125.8665186650101</v>
      </c>
      <c r="U176" s="118">
        <f t="shared" si="5"/>
        <v>476326.29618696048</v>
      </c>
    </row>
    <row r="177" spans="1:21" ht="15.75" x14ac:dyDescent="0.25">
      <c r="A177" s="277"/>
      <c r="B177" s="277"/>
      <c r="C177" s="277"/>
      <c r="D177" s="277"/>
      <c r="E177" s="277"/>
      <c r="F177" s="277"/>
      <c r="G177" s="277"/>
      <c r="H177" s="277"/>
      <c r="I177" s="277"/>
      <c r="J177" s="277"/>
      <c r="K177" s="277"/>
      <c r="L177" s="277"/>
      <c r="M177" s="277"/>
      <c r="N177" s="277"/>
      <c r="R177" s="117">
        <v>157</v>
      </c>
      <c r="S177" s="117">
        <f t="shared" si="6"/>
        <v>2189.6425142249605</v>
      </c>
      <c r="U177" s="118">
        <f t="shared" si="5"/>
        <v>481706.04495919333</v>
      </c>
    </row>
    <row r="178" spans="1:21" ht="15.75" x14ac:dyDescent="0.25">
      <c r="A178" s="277"/>
      <c r="B178" s="277"/>
      <c r="C178" s="277"/>
      <c r="D178" s="277"/>
      <c r="E178" s="277"/>
      <c r="F178" s="277"/>
      <c r="G178" s="277"/>
      <c r="H178" s="277"/>
      <c r="I178" s="277"/>
      <c r="J178" s="277"/>
      <c r="K178" s="277"/>
      <c r="L178" s="277"/>
      <c r="M178" s="277"/>
      <c r="N178" s="277"/>
      <c r="R178" s="117">
        <v>158</v>
      </c>
      <c r="S178" s="117">
        <f t="shared" si="6"/>
        <v>2189.6425142249605</v>
      </c>
      <c r="U178" s="118">
        <f t="shared" si="5"/>
        <v>487121.65872324107</v>
      </c>
    </row>
    <row r="179" spans="1:21" ht="15.75" x14ac:dyDescent="0.25">
      <c r="A179" s="277"/>
      <c r="B179" s="277"/>
      <c r="C179" s="277"/>
      <c r="D179" s="277"/>
      <c r="E179" s="277"/>
      <c r="F179" s="277"/>
      <c r="G179" s="277"/>
      <c r="H179" s="277"/>
      <c r="I179" s="277"/>
      <c r="J179" s="277"/>
      <c r="K179" s="277"/>
      <c r="L179" s="277"/>
      <c r="M179" s="277"/>
      <c r="N179" s="277"/>
      <c r="R179" s="117">
        <v>159</v>
      </c>
      <c r="S179" s="117">
        <f t="shared" si="6"/>
        <v>2189.6425142249605</v>
      </c>
      <c r="U179" s="118">
        <f t="shared" si="5"/>
        <v>492573.3765790491</v>
      </c>
    </row>
    <row r="180" spans="1:21" ht="15.75" x14ac:dyDescent="0.25">
      <c r="A180" s="277"/>
      <c r="B180" s="277"/>
      <c r="C180" s="277"/>
      <c r="D180" s="277"/>
      <c r="E180" s="277"/>
      <c r="F180" s="277"/>
      <c r="G180" s="277"/>
      <c r="H180" s="277"/>
      <c r="I180" s="277"/>
      <c r="J180" s="277"/>
      <c r="K180" s="277"/>
      <c r="L180" s="277"/>
      <c r="M180" s="277"/>
      <c r="N180" s="277"/>
      <c r="R180" s="117">
        <v>160</v>
      </c>
      <c r="S180" s="117">
        <f t="shared" si="6"/>
        <v>2189.6425142249605</v>
      </c>
      <c r="U180" s="118">
        <f t="shared" si="5"/>
        <v>498061.43922056252</v>
      </c>
    </row>
    <row r="181" spans="1:21" ht="15.75" x14ac:dyDescent="0.25">
      <c r="A181" s="277"/>
      <c r="B181" s="277"/>
      <c r="C181" s="277"/>
      <c r="D181" s="277"/>
      <c r="E181" s="277"/>
      <c r="F181" s="277"/>
      <c r="G181" s="277"/>
      <c r="H181" s="277"/>
      <c r="I181" s="277"/>
      <c r="J181" s="277"/>
      <c r="K181" s="277"/>
      <c r="L181" s="277"/>
      <c r="M181" s="277"/>
      <c r="N181" s="277"/>
      <c r="R181" s="117">
        <v>161</v>
      </c>
      <c r="S181" s="117">
        <f t="shared" si="6"/>
        <v>2189.6425142249605</v>
      </c>
      <c r="U181" s="118">
        <f t="shared" si="5"/>
        <v>503586.08894635271</v>
      </c>
    </row>
    <row r="182" spans="1:21" ht="15.75" x14ac:dyDescent="0.25">
      <c r="A182" s="277"/>
      <c r="B182" s="277"/>
      <c r="C182" s="277"/>
      <c r="D182" s="277"/>
      <c r="E182" s="277"/>
      <c r="F182" s="277"/>
      <c r="G182" s="277"/>
      <c r="H182" s="277"/>
      <c r="I182" s="277"/>
      <c r="J182" s="277"/>
      <c r="K182" s="277"/>
      <c r="L182" s="277"/>
      <c r="M182" s="277"/>
      <c r="N182" s="277"/>
      <c r="R182" s="117">
        <v>162</v>
      </c>
      <c r="S182" s="117">
        <f t="shared" si="6"/>
        <v>2189.6425142249605</v>
      </c>
      <c r="U182" s="118">
        <f t="shared" si="5"/>
        <v>509147.56967031484</v>
      </c>
    </row>
    <row r="183" spans="1:21" ht="15.75" x14ac:dyDescent="0.25">
      <c r="A183" s="277"/>
      <c r="B183" s="277"/>
      <c r="C183" s="277"/>
      <c r="D183" s="277"/>
      <c r="E183" s="277"/>
      <c r="F183" s="277"/>
      <c r="G183" s="277"/>
      <c r="H183" s="277"/>
      <c r="I183" s="277"/>
      <c r="J183" s="277"/>
      <c r="K183" s="277"/>
      <c r="L183" s="277"/>
      <c r="M183" s="277"/>
      <c r="N183" s="277"/>
      <c r="R183" s="117">
        <v>163</v>
      </c>
      <c r="S183" s="117">
        <f t="shared" si="6"/>
        <v>2189.6425142249605</v>
      </c>
      <c r="U183" s="118">
        <f t="shared" si="5"/>
        <v>514746.12693243672</v>
      </c>
    </row>
    <row r="184" spans="1:21" ht="15.75" x14ac:dyDescent="0.25">
      <c r="A184" s="277"/>
      <c r="B184" s="277"/>
      <c r="C184" s="277"/>
      <c r="D184" s="277"/>
      <c r="E184" s="277"/>
      <c r="F184" s="277"/>
      <c r="G184" s="277"/>
      <c r="H184" s="277"/>
      <c r="I184" s="277"/>
      <c r="J184" s="277"/>
      <c r="K184" s="277"/>
      <c r="L184" s="277"/>
      <c r="M184" s="277"/>
      <c r="N184" s="277"/>
      <c r="R184" s="117">
        <v>164</v>
      </c>
      <c r="S184" s="117">
        <f t="shared" si="6"/>
        <v>2189.6425142249605</v>
      </c>
      <c r="U184" s="118">
        <f t="shared" si="5"/>
        <v>520382.00790963939</v>
      </c>
    </row>
    <row r="185" spans="1:21" ht="15.75" x14ac:dyDescent="0.25">
      <c r="A185" s="277"/>
      <c r="B185" s="277"/>
      <c r="C185" s="277"/>
      <c r="D185" s="277"/>
      <c r="E185" s="277"/>
      <c r="F185" s="277"/>
      <c r="G185" s="277"/>
      <c r="H185" s="277"/>
      <c r="I185" s="277"/>
      <c r="J185" s="277"/>
      <c r="K185" s="277"/>
      <c r="L185" s="277"/>
      <c r="M185" s="277"/>
      <c r="N185" s="277"/>
      <c r="R185" s="117">
        <v>165</v>
      </c>
      <c r="S185" s="117">
        <f t="shared" si="6"/>
        <v>2189.6425142249605</v>
      </c>
      <c r="U185" s="118">
        <f t="shared" si="5"/>
        <v>526055.4614266901</v>
      </c>
    </row>
    <row r="186" spans="1:21" ht="15.75" x14ac:dyDescent="0.25">
      <c r="A186" s="277"/>
      <c r="B186" s="277"/>
      <c r="C186" s="277"/>
      <c r="D186" s="277"/>
      <c r="E186" s="277"/>
      <c r="F186" s="277"/>
      <c r="G186" s="277"/>
      <c r="H186" s="277"/>
      <c r="I186" s="277"/>
      <c r="J186" s="277"/>
      <c r="K186" s="277"/>
      <c r="L186" s="277"/>
      <c r="M186" s="277"/>
      <c r="N186" s="277"/>
      <c r="R186" s="117">
        <v>166</v>
      </c>
      <c r="S186" s="117">
        <f t="shared" si="6"/>
        <v>2189.6425142249605</v>
      </c>
      <c r="U186" s="118">
        <f t="shared" si="5"/>
        <v>531766.73796718777</v>
      </c>
    </row>
    <row r="187" spans="1:21" ht="15.75" x14ac:dyDescent="0.25">
      <c r="A187" s="277"/>
      <c r="B187" s="277"/>
      <c r="C187" s="277"/>
      <c r="D187" s="277"/>
      <c r="E187" s="277"/>
      <c r="F187" s="277"/>
      <c r="G187" s="277"/>
      <c r="H187" s="277"/>
      <c r="I187" s="277"/>
      <c r="J187" s="277"/>
      <c r="K187" s="277"/>
      <c r="L187" s="277"/>
      <c r="M187" s="277"/>
      <c r="N187" s="277"/>
      <c r="R187" s="117">
        <v>167</v>
      </c>
      <c r="S187" s="117">
        <f t="shared" si="6"/>
        <v>2189.6425142249605</v>
      </c>
      <c r="U187" s="118">
        <f t="shared" si="5"/>
        <v>537516.08968462213</v>
      </c>
    </row>
    <row r="188" spans="1:21" ht="15.75" x14ac:dyDescent="0.25">
      <c r="A188" s="277"/>
      <c r="B188" s="277"/>
      <c r="C188" s="277"/>
      <c r="D188" s="277"/>
      <c r="E188" s="277"/>
      <c r="F188" s="277"/>
      <c r="G188" s="277"/>
      <c r="H188" s="277"/>
      <c r="I188" s="277"/>
      <c r="J188" s="277"/>
      <c r="K188" s="277"/>
      <c r="L188" s="277"/>
      <c r="M188" s="277"/>
      <c r="N188" s="277"/>
      <c r="R188" s="117">
        <v>168</v>
      </c>
      <c r="S188" s="117">
        <f t="shared" si="6"/>
        <v>2189.6425142249605</v>
      </c>
      <c r="U188" s="118">
        <f t="shared" si="5"/>
        <v>543303.77041350608</v>
      </c>
    </row>
    <row r="189" spans="1:21" ht="15.75" x14ac:dyDescent="0.25">
      <c r="A189" s="277"/>
      <c r="B189" s="277"/>
      <c r="C189" s="277"/>
      <c r="D189" s="277"/>
      <c r="E189" s="277"/>
      <c r="F189" s="277"/>
      <c r="G189" s="277"/>
      <c r="H189" s="277"/>
      <c r="I189" s="277"/>
      <c r="J189" s="277"/>
      <c r="K189" s="277"/>
      <c r="L189" s="277"/>
      <c r="M189" s="277"/>
      <c r="N189" s="277"/>
      <c r="R189" s="117">
        <v>169</v>
      </c>
      <c r="S189" s="117">
        <f t="shared" si="6"/>
        <v>2255.3317896517092</v>
      </c>
      <c r="U189" s="118">
        <f t="shared" si="5"/>
        <v>549196.1628845121</v>
      </c>
    </row>
    <row r="190" spans="1:21" ht="15.75" x14ac:dyDescent="0.25">
      <c r="A190" s="277"/>
      <c r="B190" s="277"/>
      <c r="C190" s="277"/>
      <c r="D190" s="277"/>
      <c r="E190" s="277"/>
      <c r="F190" s="277"/>
      <c r="G190" s="277"/>
      <c r="H190" s="277"/>
      <c r="I190" s="277"/>
      <c r="J190" s="277"/>
      <c r="K190" s="277"/>
      <c r="L190" s="277"/>
      <c r="M190" s="277"/>
      <c r="N190" s="277"/>
      <c r="R190" s="117">
        <v>170</v>
      </c>
      <c r="S190" s="117">
        <f t="shared" si="6"/>
        <v>2255.3317896517092</v>
      </c>
      <c r="U190" s="118">
        <f t="shared" si="5"/>
        <v>555127.83797199151</v>
      </c>
    </row>
    <row r="191" spans="1:21" ht="15.75" x14ac:dyDescent="0.25">
      <c r="A191" s="277"/>
      <c r="B191" s="277"/>
      <c r="C191" s="277"/>
      <c r="D191" s="277"/>
      <c r="E191" s="277"/>
      <c r="F191" s="277"/>
      <c r="G191" s="277"/>
      <c r="H191" s="277"/>
      <c r="I191" s="277"/>
      <c r="J191" s="277"/>
      <c r="K191" s="277"/>
      <c r="L191" s="277"/>
      <c r="M191" s="277"/>
      <c r="N191" s="277"/>
      <c r="R191" s="117">
        <v>171</v>
      </c>
      <c r="S191" s="117">
        <f t="shared" si="6"/>
        <v>2255.3317896517092</v>
      </c>
      <c r="U191" s="118">
        <f t="shared" si="5"/>
        <v>561099.05756005412</v>
      </c>
    </row>
    <row r="192" spans="1:21" ht="15.75" x14ac:dyDescent="0.25">
      <c r="A192" s="277"/>
      <c r="B192" s="277"/>
      <c r="C192" s="277"/>
      <c r="D192" s="277"/>
      <c r="E192" s="277"/>
      <c r="F192" s="277"/>
      <c r="G192" s="277"/>
      <c r="H192" s="277"/>
      <c r="I192" s="277"/>
      <c r="J192" s="277"/>
      <c r="K192" s="277"/>
      <c r="L192" s="277"/>
      <c r="M192" s="277"/>
      <c r="N192" s="277"/>
      <c r="R192" s="117">
        <v>172</v>
      </c>
      <c r="S192" s="117">
        <f t="shared" si="6"/>
        <v>2255.3317896517092</v>
      </c>
      <c r="U192" s="118">
        <f t="shared" si="5"/>
        <v>567110.08527870371</v>
      </c>
    </row>
    <row r="193" spans="1:21" ht="15.75" x14ac:dyDescent="0.25">
      <c r="A193" s="277"/>
      <c r="B193" s="277"/>
      <c r="C193" s="277"/>
      <c r="D193" s="277"/>
      <c r="E193" s="277"/>
      <c r="F193" s="277"/>
      <c r="G193" s="277"/>
      <c r="H193" s="277"/>
      <c r="I193" s="277"/>
      <c r="J193" s="277"/>
      <c r="K193" s="277"/>
      <c r="L193" s="277"/>
      <c r="M193" s="277"/>
      <c r="N193" s="277"/>
      <c r="R193" s="117">
        <v>173</v>
      </c>
      <c r="S193" s="117">
        <f t="shared" si="6"/>
        <v>2255.3317896517092</v>
      </c>
      <c r="U193" s="118">
        <f t="shared" si="5"/>
        <v>573161.18651547772</v>
      </c>
    </row>
    <row r="194" spans="1:21" ht="15.75" x14ac:dyDescent="0.25">
      <c r="A194" s="277"/>
      <c r="B194" s="277"/>
      <c r="C194" s="277"/>
      <c r="D194" s="277"/>
      <c r="E194" s="277"/>
      <c r="F194" s="277"/>
      <c r="G194" s="277"/>
      <c r="H194" s="277"/>
      <c r="I194" s="277"/>
      <c r="J194" s="277"/>
      <c r="K194" s="277"/>
      <c r="L194" s="277"/>
      <c r="M194" s="277"/>
      <c r="N194" s="277"/>
      <c r="R194" s="117">
        <v>174</v>
      </c>
      <c r="S194" s="117">
        <f t="shared" si="6"/>
        <v>2255.3317896517092</v>
      </c>
      <c r="U194" s="118">
        <f t="shared" si="5"/>
        <v>579252.62842716358</v>
      </c>
    </row>
    <row r="195" spans="1:21" ht="15.75" x14ac:dyDescent="0.25">
      <c r="A195" s="277"/>
      <c r="B195" s="277"/>
      <c r="C195" s="277"/>
      <c r="D195" s="277"/>
      <c r="E195" s="277"/>
      <c r="F195" s="277"/>
      <c r="G195" s="277"/>
      <c r="H195" s="277"/>
      <c r="I195" s="277"/>
      <c r="J195" s="277"/>
      <c r="K195" s="277"/>
      <c r="L195" s="277"/>
      <c r="M195" s="277"/>
      <c r="N195" s="277"/>
      <c r="R195" s="117">
        <v>175</v>
      </c>
      <c r="S195" s="117">
        <f t="shared" si="6"/>
        <v>2255.3317896517092</v>
      </c>
      <c r="U195" s="118">
        <f t="shared" si="5"/>
        <v>585384.67995159398</v>
      </c>
    </row>
    <row r="196" spans="1:21" ht="15.75" x14ac:dyDescent="0.25">
      <c r="A196" s="277"/>
      <c r="B196" s="277"/>
      <c r="C196" s="277"/>
      <c r="D196" s="277"/>
      <c r="E196" s="277"/>
      <c r="F196" s="277"/>
      <c r="G196" s="277"/>
      <c r="H196" s="277"/>
      <c r="I196" s="277"/>
      <c r="J196" s="277"/>
      <c r="K196" s="277"/>
      <c r="L196" s="277"/>
      <c r="M196" s="277"/>
      <c r="N196" s="277"/>
      <c r="R196" s="117">
        <v>176</v>
      </c>
      <c r="S196" s="117">
        <f t="shared" si="6"/>
        <v>2255.3317896517092</v>
      </c>
      <c r="U196" s="118">
        <f t="shared" si="5"/>
        <v>591557.61181952059</v>
      </c>
    </row>
    <row r="197" spans="1:21" ht="15.75" x14ac:dyDescent="0.25">
      <c r="A197" s="277"/>
      <c r="B197" s="277"/>
      <c r="C197" s="277"/>
      <c r="D197" s="277"/>
      <c r="E197" s="277"/>
      <c r="F197" s="277"/>
      <c r="G197" s="277"/>
      <c r="H197" s="277"/>
      <c r="I197" s="277"/>
      <c r="J197" s="277"/>
      <c r="K197" s="277"/>
      <c r="L197" s="277"/>
      <c r="M197" s="277"/>
      <c r="N197" s="277"/>
      <c r="R197" s="117">
        <v>177</v>
      </c>
      <c r="S197" s="117">
        <f t="shared" si="6"/>
        <v>2255.3317896517092</v>
      </c>
      <c r="U197" s="118">
        <f t="shared" si="5"/>
        <v>597771.69656656671</v>
      </c>
    </row>
    <row r="198" spans="1:21" ht="15.75" x14ac:dyDescent="0.25">
      <c r="A198" s="277"/>
      <c r="B198" s="277"/>
      <c r="C198" s="277"/>
      <c r="D198" s="277"/>
      <c r="E198" s="277"/>
      <c r="F198" s="277"/>
      <c r="G198" s="277"/>
      <c r="H198" s="277"/>
      <c r="I198" s="277"/>
      <c r="J198" s="277"/>
      <c r="K198" s="277"/>
      <c r="L198" s="277"/>
      <c r="M198" s="277"/>
      <c r="N198" s="277"/>
      <c r="R198" s="117">
        <v>178</v>
      </c>
      <c r="S198" s="117">
        <f t="shared" si="6"/>
        <v>2255.3317896517092</v>
      </c>
      <c r="U198" s="118">
        <f t="shared" si="5"/>
        <v>604027.20854525978</v>
      </c>
    </row>
    <row r="199" spans="1:21" ht="15.75" x14ac:dyDescent="0.25">
      <c r="A199" s="277"/>
      <c r="B199" s="277"/>
      <c r="C199" s="277"/>
      <c r="D199" s="277"/>
      <c r="E199" s="277"/>
      <c r="F199" s="277"/>
      <c r="G199" s="277"/>
      <c r="H199" s="277"/>
      <c r="I199" s="277"/>
      <c r="J199" s="277"/>
      <c r="K199" s="277"/>
      <c r="L199" s="277"/>
      <c r="M199" s="277"/>
      <c r="N199" s="277"/>
      <c r="R199" s="117">
        <v>179</v>
      </c>
      <c r="S199" s="117">
        <f t="shared" si="6"/>
        <v>2255.3317896517092</v>
      </c>
      <c r="U199" s="118">
        <f t="shared" si="5"/>
        <v>610324.42393714411</v>
      </c>
    </row>
    <row r="200" spans="1:21" ht="15.75" x14ac:dyDescent="0.25">
      <c r="A200" s="277"/>
      <c r="B200" s="277"/>
      <c r="C200" s="277"/>
      <c r="D200" s="277"/>
      <c r="E200" s="277"/>
      <c r="F200" s="277"/>
      <c r="G200" s="277"/>
      <c r="H200" s="277"/>
      <c r="I200" s="277"/>
      <c r="J200" s="277"/>
      <c r="K200" s="277"/>
      <c r="L200" s="277"/>
      <c r="M200" s="277"/>
      <c r="N200" s="277"/>
      <c r="R200" s="117">
        <v>180</v>
      </c>
      <c r="S200" s="117">
        <f t="shared" si="6"/>
        <v>2255.3317896517092</v>
      </c>
      <c r="U200" s="118">
        <f t="shared" si="5"/>
        <v>616663.62076497439</v>
      </c>
    </row>
    <row r="201" spans="1:21" ht="15.75" x14ac:dyDescent="0.25">
      <c r="A201" s="277"/>
      <c r="B201" s="277"/>
      <c r="C201" s="277"/>
      <c r="D201" s="277"/>
      <c r="E201" s="277"/>
      <c r="F201" s="277"/>
      <c r="G201" s="277"/>
      <c r="H201" s="277"/>
      <c r="I201" s="277"/>
      <c r="J201" s="277"/>
      <c r="K201" s="277"/>
      <c r="L201" s="277"/>
      <c r="M201" s="277"/>
      <c r="N201" s="277"/>
      <c r="R201" s="117">
        <v>181</v>
      </c>
      <c r="S201" s="117">
        <f t="shared" si="6"/>
        <v>2322.9917433412606</v>
      </c>
      <c r="U201" s="118">
        <f t="shared" si="5"/>
        <v>623113.18992503767</v>
      </c>
    </row>
    <row r="202" spans="1:21" ht="15.75" x14ac:dyDescent="0.25">
      <c r="A202" s="277"/>
      <c r="B202" s="277"/>
      <c r="C202" s="277"/>
      <c r="D202" s="277"/>
      <c r="E202" s="277"/>
      <c r="F202" s="277"/>
      <c r="G202" s="277"/>
      <c r="H202" s="277"/>
      <c r="I202" s="277"/>
      <c r="J202" s="277"/>
      <c r="K202" s="277"/>
      <c r="L202" s="277"/>
      <c r="M202" s="277"/>
      <c r="N202" s="277"/>
      <c r="R202" s="117">
        <v>182</v>
      </c>
      <c r="S202" s="117">
        <f t="shared" si="6"/>
        <v>2322.9917433412606</v>
      </c>
      <c r="U202" s="118">
        <f t="shared" si="5"/>
        <v>629605.75621283473</v>
      </c>
    </row>
    <row r="203" spans="1:21" ht="15.75" x14ac:dyDescent="0.25">
      <c r="A203" s="277"/>
      <c r="B203" s="277"/>
      <c r="C203" s="277"/>
      <c r="D203" s="277"/>
      <c r="E203" s="277"/>
      <c r="F203" s="277"/>
      <c r="G203" s="277"/>
      <c r="H203" s="277"/>
      <c r="I203" s="277"/>
      <c r="J203" s="277"/>
      <c r="K203" s="277"/>
      <c r="L203" s="277"/>
      <c r="M203" s="277"/>
      <c r="N203" s="277"/>
      <c r="R203" s="117">
        <v>183</v>
      </c>
      <c r="S203" s="117">
        <f t="shared" si="6"/>
        <v>2322.9917433412606</v>
      </c>
      <c r="U203" s="118">
        <f t="shared" si="5"/>
        <v>636141.60627588374</v>
      </c>
    </row>
    <row r="204" spans="1:21" ht="15.75" x14ac:dyDescent="0.25">
      <c r="A204" s="277"/>
      <c r="B204" s="277"/>
      <c r="C204" s="277"/>
      <c r="D204" s="277"/>
      <c r="E204" s="277"/>
      <c r="F204" s="277"/>
      <c r="G204" s="277"/>
      <c r="H204" s="277"/>
      <c r="I204" s="277"/>
      <c r="J204" s="277"/>
      <c r="K204" s="277"/>
      <c r="L204" s="277"/>
      <c r="M204" s="277"/>
      <c r="N204" s="277"/>
      <c r="R204" s="117">
        <v>184</v>
      </c>
      <c r="S204" s="117">
        <f t="shared" si="6"/>
        <v>2322.9917433412606</v>
      </c>
      <c r="U204" s="118">
        <f t="shared" si="5"/>
        <v>642721.02867268643</v>
      </c>
    </row>
    <row r="205" spans="1:21" ht="15.75" x14ac:dyDescent="0.25">
      <c r="A205" s="277"/>
      <c r="B205" s="277"/>
      <c r="C205" s="277"/>
      <c r="D205" s="277"/>
      <c r="E205" s="277"/>
      <c r="F205" s="277"/>
      <c r="G205" s="277"/>
      <c r="H205" s="277"/>
      <c r="I205" s="277"/>
      <c r="J205" s="277"/>
      <c r="K205" s="277"/>
      <c r="L205" s="277"/>
      <c r="M205" s="277"/>
      <c r="N205" s="277"/>
      <c r="R205" s="117">
        <v>185</v>
      </c>
      <c r="S205" s="117">
        <f t="shared" si="6"/>
        <v>2322.9917433412606</v>
      </c>
      <c r="U205" s="118">
        <f t="shared" si="5"/>
        <v>649344.31388546783</v>
      </c>
    </row>
    <row r="206" spans="1:21" ht="15.75" x14ac:dyDescent="0.25">
      <c r="A206" s="277"/>
      <c r="B206" s="277"/>
      <c r="C206" s="277"/>
      <c r="D206" s="277"/>
      <c r="E206" s="277"/>
      <c r="F206" s="277"/>
      <c r="G206" s="277"/>
      <c r="H206" s="277"/>
      <c r="I206" s="277"/>
      <c r="J206" s="277"/>
      <c r="K206" s="277"/>
      <c r="L206" s="277"/>
      <c r="M206" s="277"/>
      <c r="N206" s="277"/>
      <c r="R206" s="117">
        <v>186</v>
      </c>
      <c r="S206" s="117">
        <f t="shared" si="6"/>
        <v>2322.9917433412606</v>
      </c>
      <c r="U206" s="118">
        <f t="shared" si="5"/>
        <v>656011.7543330011</v>
      </c>
    </row>
    <row r="207" spans="1:21" ht="15.75" x14ac:dyDescent="0.25">
      <c r="A207" s="277"/>
      <c r="B207" s="277"/>
      <c r="C207" s="277"/>
      <c r="D207" s="277"/>
      <c r="E207" s="277"/>
      <c r="F207" s="277"/>
      <c r="G207" s="277"/>
      <c r="H207" s="277"/>
      <c r="I207" s="277"/>
      <c r="J207" s="277"/>
      <c r="K207" s="277"/>
      <c r="L207" s="277"/>
      <c r="M207" s="277"/>
      <c r="N207" s="277"/>
      <c r="R207" s="117">
        <v>187</v>
      </c>
      <c r="S207" s="117">
        <f t="shared" si="6"/>
        <v>2322.9917433412606</v>
      </c>
      <c r="U207" s="118">
        <f t="shared" si="5"/>
        <v>662723.64438351791</v>
      </c>
    </row>
    <row r="208" spans="1:21" ht="15.75" x14ac:dyDescent="0.25">
      <c r="A208" s="277"/>
      <c r="B208" s="277"/>
      <c r="C208" s="277"/>
      <c r="D208" s="277"/>
      <c r="E208" s="277"/>
      <c r="F208" s="277"/>
      <c r="G208" s="277"/>
      <c r="H208" s="277"/>
      <c r="I208" s="277"/>
      <c r="J208" s="277"/>
      <c r="K208" s="277"/>
      <c r="L208" s="277"/>
      <c r="M208" s="277"/>
      <c r="N208" s="277"/>
      <c r="R208" s="117">
        <v>188</v>
      </c>
      <c r="S208" s="117">
        <f t="shared" si="6"/>
        <v>2322.9917433412606</v>
      </c>
      <c r="U208" s="118">
        <f t="shared" si="5"/>
        <v>669480.28036770481</v>
      </c>
    </row>
    <row r="209" spans="1:21" ht="15.75" x14ac:dyDescent="0.25">
      <c r="A209" s="277"/>
      <c r="B209" s="277"/>
      <c r="C209" s="277"/>
      <c r="D209" s="277"/>
      <c r="E209" s="277"/>
      <c r="F209" s="277"/>
      <c r="G209" s="277"/>
      <c r="H209" s="277"/>
      <c r="I209" s="277"/>
      <c r="J209" s="277"/>
      <c r="K209" s="277"/>
      <c r="L209" s="277"/>
      <c r="M209" s="277"/>
      <c r="N209" s="277"/>
      <c r="R209" s="117">
        <v>189</v>
      </c>
      <c r="S209" s="117">
        <f t="shared" si="6"/>
        <v>2322.9917433412606</v>
      </c>
      <c r="U209" s="118">
        <f t="shared" si="5"/>
        <v>676281.96059178631</v>
      </c>
    </row>
    <row r="210" spans="1:21" ht="15.75" x14ac:dyDescent="0.25">
      <c r="A210" s="277"/>
      <c r="B210" s="277"/>
      <c r="C210" s="277"/>
      <c r="D210" s="277"/>
      <c r="E210" s="277"/>
      <c r="F210" s="277"/>
      <c r="G210" s="277"/>
      <c r="H210" s="277"/>
      <c r="I210" s="277"/>
      <c r="J210" s="277"/>
      <c r="K210" s="277"/>
      <c r="L210" s="277"/>
      <c r="M210" s="277"/>
      <c r="N210" s="277"/>
      <c r="R210" s="117">
        <v>190</v>
      </c>
      <c r="S210" s="117">
        <f t="shared" si="6"/>
        <v>2322.9917433412606</v>
      </c>
      <c r="U210" s="118">
        <f t="shared" si="5"/>
        <v>683128.98535069497</v>
      </c>
    </row>
    <row r="211" spans="1:21" ht="15.75" x14ac:dyDescent="0.25">
      <c r="A211" s="277"/>
      <c r="B211" s="277"/>
      <c r="C211" s="277"/>
      <c r="D211" s="277"/>
      <c r="E211" s="277"/>
      <c r="F211" s="277"/>
      <c r="G211" s="277"/>
      <c r="H211" s="277"/>
      <c r="I211" s="277"/>
      <c r="J211" s="277"/>
      <c r="K211" s="277"/>
      <c r="L211" s="277"/>
      <c r="M211" s="277"/>
      <c r="N211" s="277"/>
      <c r="R211" s="117">
        <v>191</v>
      </c>
      <c r="S211" s="117">
        <f t="shared" si="6"/>
        <v>2322.9917433412606</v>
      </c>
      <c r="U211" s="118">
        <f t="shared" si="5"/>
        <v>690021.65694132971</v>
      </c>
    </row>
    <row r="212" spans="1:21" ht="15.75" x14ac:dyDescent="0.25">
      <c r="A212" s="277"/>
      <c r="B212" s="277"/>
      <c r="C212" s="277"/>
      <c r="D212" s="277"/>
      <c r="E212" s="277"/>
      <c r="F212" s="277"/>
      <c r="G212" s="277"/>
      <c r="H212" s="277"/>
      <c r="I212" s="277"/>
      <c r="J212" s="277"/>
      <c r="K212" s="277"/>
      <c r="L212" s="277"/>
      <c r="M212" s="277"/>
      <c r="N212" s="277"/>
      <c r="R212" s="117">
        <v>192</v>
      </c>
      <c r="S212" s="117">
        <f t="shared" si="6"/>
        <v>2322.9917433412606</v>
      </c>
      <c r="U212" s="118">
        <f t="shared" si="5"/>
        <v>696960.27967590198</v>
      </c>
    </row>
    <row r="213" spans="1:21" ht="15.75" x14ac:dyDescent="0.25">
      <c r="A213" s="277"/>
      <c r="B213" s="277"/>
      <c r="C213" s="277"/>
      <c r="D213" s="277"/>
      <c r="E213" s="277"/>
      <c r="F213" s="277"/>
      <c r="G213" s="277"/>
      <c r="H213" s="277"/>
      <c r="I213" s="277"/>
      <c r="J213" s="277"/>
      <c r="K213" s="277"/>
      <c r="L213" s="277"/>
      <c r="M213" s="277"/>
      <c r="N213" s="277"/>
      <c r="R213" s="117">
        <v>193</v>
      </c>
      <c r="S213" s="117">
        <f t="shared" si="6"/>
        <v>2392.6814956414987</v>
      </c>
      <c r="U213" s="118">
        <f t="shared" si="5"/>
        <v>704015.3142460204</v>
      </c>
    </row>
    <row r="214" spans="1:21" x14ac:dyDescent="0.2">
      <c r="R214" s="117">
        <v>194</v>
      </c>
      <c r="S214" s="117">
        <f t="shared" si="6"/>
        <v>2392.6814956414987</v>
      </c>
      <c r="U214" s="118">
        <f t="shared" si="5"/>
        <v>711117.38237993955</v>
      </c>
    </row>
    <row r="215" spans="1:21" x14ac:dyDescent="0.2">
      <c r="R215" s="117">
        <v>195</v>
      </c>
      <c r="S215" s="117">
        <f t="shared" si="6"/>
        <v>2392.6814956414987</v>
      </c>
      <c r="U215" s="118">
        <f t="shared" ref="U215:U278" si="7">(U214+S215)*(1+$U$19)</f>
        <v>718266.79763475154</v>
      </c>
    </row>
    <row r="216" spans="1:21" x14ac:dyDescent="0.2">
      <c r="R216" s="117">
        <v>196</v>
      </c>
      <c r="S216" s="117">
        <f t="shared" si="6"/>
        <v>2392.6814956414987</v>
      </c>
      <c r="U216" s="118">
        <f t="shared" si="7"/>
        <v>725463.87565792887</v>
      </c>
    </row>
    <row r="217" spans="1:21" x14ac:dyDescent="0.2">
      <c r="R217" s="117">
        <v>197</v>
      </c>
      <c r="S217" s="117">
        <f t="shared" si="6"/>
        <v>2392.6814956414987</v>
      </c>
      <c r="U217" s="118">
        <f t="shared" si="7"/>
        <v>732708.9342012608</v>
      </c>
    </row>
    <row r="218" spans="1:21" x14ac:dyDescent="0.2">
      <c r="R218" s="117">
        <v>198</v>
      </c>
      <c r="S218" s="117">
        <f t="shared" si="6"/>
        <v>2392.6814956414987</v>
      </c>
      <c r="U218" s="118">
        <f t="shared" si="7"/>
        <v>740002.29313488153</v>
      </c>
    </row>
    <row r="219" spans="1:21" x14ac:dyDescent="0.2">
      <c r="R219" s="117">
        <v>199</v>
      </c>
      <c r="S219" s="117">
        <f t="shared" si="6"/>
        <v>2392.6814956414987</v>
      </c>
      <c r="U219" s="118">
        <f t="shared" si="7"/>
        <v>747344.27446139313</v>
      </c>
    </row>
    <row r="220" spans="1:21" x14ac:dyDescent="0.2">
      <c r="R220" s="117">
        <v>200</v>
      </c>
      <c r="S220" s="117">
        <f t="shared" si="6"/>
        <v>2392.6814956414987</v>
      </c>
      <c r="U220" s="118">
        <f t="shared" si="7"/>
        <v>754735.20233008149</v>
      </c>
    </row>
    <row r="221" spans="1:21" x14ac:dyDescent="0.2">
      <c r="R221" s="117">
        <v>201</v>
      </c>
      <c r="S221" s="117">
        <f t="shared" si="6"/>
        <v>2392.6814956414987</v>
      </c>
      <c r="U221" s="118">
        <f t="shared" si="7"/>
        <v>762175.40305122768</v>
      </c>
    </row>
    <row r="222" spans="1:21" x14ac:dyDescent="0.2">
      <c r="R222" s="117">
        <v>202</v>
      </c>
      <c r="S222" s="117">
        <f t="shared" si="6"/>
        <v>2392.6814956414987</v>
      </c>
      <c r="U222" s="118">
        <f t="shared" si="7"/>
        <v>769665.20511051489</v>
      </c>
    </row>
    <row r="223" spans="1:21" x14ac:dyDescent="0.2">
      <c r="R223" s="117">
        <v>203</v>
      </c>
      <c r="S223" s="117">
        <f t="shared" si="6"/>
        <v>2392.6814956414987</v>
      </c>
      <c r="U223" s="118">
        <f t="shared" si="7"/>
        <v>777204.93918353063</v>
      </c>
    </row>
    <row r="224" spans="1:21" x14ac:dyDescent="0.2">
      <c r="R224" s="117">
        <v>204</v>
      </c>
      <c r="S224" s="117">
        <f t="shared" si="6"/>
        <v>2392.6814956414987</v>
      </c>
      <c r="U224" s="118">
        <f t="shared" si="7"/>
        <v>784794.93815036654</v>
      </c>
    </row>
    <row r="225" spans="18:21" x14ac:dyDescent="0.2">
      <c r="R225" s="117">
        <v>205</v>
      </c>
      <c r="S225" s="117">
        <f t="shared" si="6"/>
        <v>2464.4619405107437</v>
      </c>
      <c r="U225" s="118">
        <f t="shared" si="7"/>
        <v>792507.79609148309</v>
      </c>
    </row>
    <row r="226" spans="18:21" x14ac:dyDescent="0.2">
      <c r="R226" s="117">
        <v>206</v>
      </c>
      <c r="S226" s="117">
        <f t="shared" ref="S226:S289" si="8">S214*(1+$S$19)</f>
        <v>2464.4619405107437</v>
      </c>
      <c r="U226" s="118">
        <f t="shared" si="7"/>
        <v>800272.07308554044</v>
      </c>
    </row>
    <row r="227" spans="18:21" x14ac:dyDescent="0.2">
      <c r="R227" s="117">
        <v>207</v>
      </c>
      <c r="S227" s="117">
        <f t="shared" si="8"/>
        <v>2464.4619405107437</v>
      </c>
      <c r="U227" s="118">
        <f t="shared" si="7"/>
        <v>808088.1119262249</v>
      </c>
    </row>
    <row r="228" spans="18:21" x14ac:dyDescent="0.2">
      <c r="R228" s="117">
        <v>208</v>
      </c>
      <c r="S228" s="117">
        <f t="shared" si="8"/>
        <v>2464.4619405107437</v>
      </c>
      <c r="U228" s="118">
        <f t="shared" si="7"/>
        <v>815956.25769251387</v>
      </c>
    </row>
    <row r="229" spans="18:21" x14ac:dyDescent="0.2">
      <c r="R229" s="117">
        <v>209</v>
      </c>
      <c r="S229" s="117">
        <f t="shared" si="8"/>
        <v>2464.4619405107437</v>
      </c>
      <c r="U229" s="118">
        <f t="shared" si="7"/>
        <v>823876.85776391148</v>
      </c>
    </row>
    <row r="230" spans="18:21" x14ac:dyDescent="0.2">
      <c r="R230" s="117">
        <v>210</v>
      </c>
      <c r="S230" s="117">
        <f t="shared" si="8"/>
        <v>2464.4619405107437</v>
      </c>
      <c r="U230" s="118">
        <f t="shared" si="7"/>
        <v>831850.261835785</v>
      </c>
    </row>
    <row r="231" spans="18:21" x14ac:dyDescent="0.2">
      <c r="R231" s="117">
        <v>211</v>
      </c>
      <c r="S231" s="117">
        <f t="shared" si="8"/>
        <v>2464.4619405107437</v>
      </c>
      <c r="U231" s="118">
        <f t="shared" si="7"/>
        <v>839876.82193480432</v>
      </c>
    </row>
    <row r="232" spans="18:21" x14ac:dyDescent="0.2">
      <c r="R232" s="117">
        <v>212</v>
      </c>
      <c r="S232" s="117">
        <f t="shared" si="8"/>
        <v>2464.4619405107437</v>
      </c>
      <c r="U232" s="118">
        <f t="shared" si="7"/>
        <v>847956.89243448386</v>
      </c>
    </row>
    <row r="233" spans="18:21" x14ac:dyDescent="0.2">
      <c r="R233" s="117">
        <v>213</v>
      </c>
      <c r="S233" s="117">
        <f t="shared" si="8"/>
        <v>2464.4619405107437</v>
      </c>
      <c r="U233" s="118">
        <f t="shared" si="7"/>
        <v>856090.83007082785</v>
      </c>
    </row>
    <row r="234" spans="18:21" x14ac:dyDescent="0.2">
      <c r="R234" s="117">
        <v>214</v>
      </c>
      <c r="S234" s="117">
        <f t="shared" si="8"/>
        <v>2464.4619405107437</v>
      </c>
      <c r="U234" s="118">
        <f t="shared" si="7"/>
        <v>864278.99395808089</v>
      </c>
    </row>
    <row r="235" spans="18:21" x14ac:dyDescent="0.2">
      <c r="R235" s="117">
        <v>215</v>
      </c>
      <c r="S235" s="117">
        <f t="shared" si="8"/>
        <v>2464.4619405107437</v>
      </c>
      <c r="U235" s="118">
        <f t="shared" si="7"/>
        <v>872521.74560458225</v>
      </c>
    </row>
    <row r="236" spans="18:21" x14ac:dyDescent="0.2">
      <c r="R236" s="117">
        <v>216</v>
      </c>
      <c r="S236" s="117">
        <f t="shared" si="8"/>
        <v>2464.4619405107437</v>
      </c>
      <c r="U236" s="118">
        <f t="shared" si="7"/>
        <v>880819.44892872695</v>
      </c>
    </row>
    <row r="237" spans="18:21" x14ac:dyDescent="0.2">
      <c r="R237" s="117">
        <v>217</v>
      </c>
      <c r="S237" s="117">
        <f t="shared" si="8"/>
        <v>2538.395798726066</v>
      </c>
      <c r="U237" s="118">
        <f t="shared" si="7"/>
        <v>889246.89702563605</v>
      </c>
    </row>
    <row r="238" spans="18:21" x14ac:dyDescent="0.2">
      <c r="R238" s="117">
        <v>218</v>
      </c>
      <c r="S238" s="117">
        <f t="shared" si="8"/>
        <v>2538.395798726066</v>
      </c>
      <c r="U238" s="118">
        <f t="shared" si="7"/>
        <v>897730.52810985781</v>
      </c>
    </row>
    <row r="239" spans="18:21" x14ac:dyDescent="0.2">
      <c r="R239" s="117">
        <v>219</v>
      </c>
      <c r="S239" s="117">
        <f t="shared" si="8"/>
        <v>2538.395798726066</v>
      </c>
      <c r="U239" s="118">
        <f t="shared" si="7"/>
        <v>906270.71673464112</v>
      </c>
    </row>
    <row r="240" spans="18:21" x14ac:dyDescent="0.2">
      <c r="R240" s="117">
        <v>220</v>
      </c>
      <c r="S240" s="117">
        <f t="shared" si="8"/>
        <v>2538.395798726066</v>
      </c>
      <c r="U240" s="118">
        <f t="shared" si="7"/>
        <v>914867.83995025628</v>
      </c>
    </row>
    <row r="241" spans="18:21" x14ac:dyDescent="0.2">
      <c r="R241" s="117">
        <v>221</v>
      </c>
      <c r="S241" s="117">
        <f t="shared" si="8"/>
        <v>2538.395798726066</v>
      </c>
      <c r="U241" s="118">
        <f t="shared" si="7"/>
        <v>923522.27732064226</v>
      </c>
    </row>
    <row r="242" spans="18:21" x14ac:dyDescent="0.2">
      <c r="R242" s="117">
        <v>222</v>
      </c>
      <c r="S242" s="117">
        <f t="shared" si="8"/>
        <v>2538.395798726066</v>
      </c>
      <c r="U242" s="118">
        <f t="shared" si="7"/>
        <v>932234.41094016412</v>
      </c>
    </row>
    <row r="243" spans="18:21" x14ac:dyDescent="0.2">
      <c r="R243" s="117">
        <v>223</v>
      </c>
      <c r="S243" s="117">
        <f t="shared" si="8"/>
        <v>2538.395798726066</v>
      </c>
      <c r="U243" s="118">
        <f t="shared" si="7"/>
        <v>941004.62545048282</v>
      </c>
    </row>
    <row r="244" spans="18:21" x14ac:dyDescent="0.2">
      <c r="R244" s="117">
        <v>224</v>
      </c>
      <c r="S244" s="117">
        <f t="shared" si="8"/>
        <v>2538.395798726066</v>
      </c>
      <c r="U244" s="118">
        <f t="shared" si="7"/>
        <v>949833.30805753695</v>
      </c>
    </row>
    <row r="245" spans="18:21" x14ac:dyDescent="0.2">
      <c r="R245" s="117">
        <v>225</v>
      </c>
      <c r="S245" s="117">
        <f t="shared" si="8"/>
        <v>2538.395798726066</v>
      </c>
      <c r="U245" s="118">
        <f t="shared" si="7"/>
        <v>958720.84854863805</v>
      </c>
    </row>
    <row r="246" spans="18:21" x14ac:dyDescent="0.2">
      <c r="R246" s="117">
        <v>226</v>
      </c>
      <c r="S246" s="117">
        <f t="shared" si="8"/>
        <v>2538.395798726066</v>
      </c>
      <c r="U246" s="118">
        <f t="shared" si="7"/>
        <v>967667.63930967986</v>
      </c>
    </row>
    <row r="247" spans="18:21" x14ac:dyDescent="0.2">
      <c r="R247" s="117">
        <v>227</v>
      </c>
      <c r="S247" s="117">
        <f t="shared" si="8"/>
        <v>2538.395798726066</v>
      </c>
      <c r="U247" s="118">
        <f t="shared" si="7"/>
        <v>976674.07534246193</v>
      </c>
    </row>
    <row r="248" spans="18:21" x14ac:dyDescent="0.2">
      <c r="R248" s="117">
        <v>228</v>
      </c>
      <c r="S248" s="117">
        <f t="shared" si="8"/>
        <v>2538.395798726066</v>
      </c>
      <c r="U248" s="118">
        <f t="shared" si="7"/>
        <v>985740.55428212928</v>
      </c>
    </row>
    <row r="249" spans="18:21" x14ac:dyDescent="0.2">
      <c r="R249" s="117">
        <v>229</v>
      </c>
      <c r="S249" s="117">
        <f t="shared" si="8"/>
        <v>2614.5476726878483</v>
      </c>
      <c r="U249" s="118">
        <f t="shared" si="7"/>
        <v>994944.13596784917</v>
      </c>
    </row>
    <row r="250" spans="18:21" x14ac:dyDescent="0.2">
      <c r="R250" s="117">
        <v>230</v>
      </c>
      <c r="S250" s="117">
        <f t="shared" si="8"/>
        <v>2614.5476726878483</v>
      </c>
      <c r="U250" s="118">
        <f t="shared" si="7"/>
        <v>1004209.0748648072</v>
      </c>
    </row>
    <row r="251" spans="18:21" x14ac:dyDescent="0.2">
      <c r="R251" s="117">
        <v>231</v>
      </c>
      <c r="S251" s="117">
        <f t="shared" si="8"/>
        <v>2614.5476726878483</v>
      </c>
      <c r="U251" s="118">
        <f t="shared" si="7"/>
        <v>1013535.7800210782</v>
      </c>
    </row>
    <row r="252" spans="18:21" x14ac:dyDescent="0.2">
      <c r="R252" s="117">
        <v>232</v>
      </c>
      <c r="S252" s="117">
        <f t="shared" si="8"/>
        <v>2614.5476726878483</v>
      </c>
      <c r="U252" s="118">
        <f t="shared" si="7"/>
        <v>1022924.6632117244</v>
      </c>
    </row>
    <row r="253" spans="18:21" x14ac:dyDescent="0.2">
      <c r="R253" s="117">
        <v>233</v>
      </c>
      <c r="S253" s="117">
        <f t="shared" si="8"/>
        <v>2614.5476726878483</v>
      </c>
      <c r="U253" s="118">
        <f t="shared" si="7"/>
        <v>1032376.1389569748</v>
      </c>
    </row>
    <row r="254" spans="18:21" x14ac:dyDescent="0.2">
      <c r="R254" s="117">
        <v>234</v>
      </c>
      <c r="S254" s="117">
        <f t="shared" si="8"/>
        <v>2614.5476726878483</v>
      </c>
      <c r="U254" s="118">
        <f t="shared" si="7"/>
        <v>1041890.624540527</v>
      </c>
    </row>
    <row r="255" spans="18:21" x14ac:dyDescent="0.2">
      <c r="R255" s="117">
        <v>235</v>
      </c>
      <c r="S255" s="117">
        <f t="shared" si="8"/>
        <v>2614.5476726878483</v>
      </c>
      <c r="U255" s="118">
        <f t="shared" si="7"/>
        <v>1051468.5400279695</v>
      </c>
    </row>
    <row r="256" spans="18:21" x14ac:dyDescent="0.2">
      <c r="R256" s="117">
        <v>236</v>
      </c>
      <c r="S256" s="117">
        <f t="shared" si="8"/>
        <v>2614.5476726878483</v>
      </c>
      <c r="U256" s="118">
        <f t="shared" si="7"/>
        <v>1061110.3082853283</v>
      </c>
    </row>
    <row r="257" spans="18:21" x14ac:dyDescent="0.2">
      <c r="R257" s="117">
        <v>237</v>
      </c>
      <c r="S257" s="117">
        <f t="shared" si="8"/>
        <v>2614.5476726878483</v>
      </c>
      <c r="U257" s="118">
        <f t="shared" si="7"/>
        <v>1070816.3549977362</v>
      </c>
    </row>
    <row r="258" spans="18:21" x14ac:dyDescent="0.2">
      <c r="R258" s="117">
        <v>238</v>
      </c>
      <c r="S258" s="117">
        <f t="shared" si="8"/>
        <v>2614.5476726878483</v>
      </c>
      <c r="U258" s="118">
        <f t="shared" si="7"/>
        <v>1080587.1086882267</v>
      </c>
    </row>
    <row r="259" spans="18:21" x14ac:dyDescent="0.2">
      <c r="R259" s="117">
        <v>239</v>
      </c>
      <c r="S259" s="117">
        <f t="shared" si="8"/>
        <v>2614.5476726878483</v>
      </c>
      <c r="U259" s="118">
        <f t="shared" si="7"/>
        <v>1090423.0007366538</v>
      </c>
    </row>
    <row r="260" spans="18:21" x14ac:dyDescent="0.2">
      <c r="R260" s="117">
        <v>240</v>
      </c>
      <c r="S260" s="117">
        <f t="shared" si="8"/>
        <v>2614.5476726878483</v>
      </c>
      <c r="U260" s="118">
        <f t="shared" si="7"/>
        <v>1100324.4653987372</v>
      </c>
    </row>
    <row r="261" spans="18:21" x14ac:dyDescent="0.2">
      <c r="R261" s="117">
        <v>241</v>
      </c>
      <c r="S261" s="117">
        <f t="shared" si="8"/>
        <v>2692.9841028684837</v>
      </c>
      <c r="U261" s="118">
        <f t="shared" si="7"/>
        <v>1110370.8991649498</v>
      </c>
    </row>
    <row r="262" spans="18:21" x14ac:dyDescent="0.2">
      <c r="R262" s="117">
        <v>242</v>
      </c>
      <c r="S262" s="117">
        <f t="shared" si="8"/>
        <v>2692.9841028684837</v>
      </c>
      <c r="U262" s="118">
        <f t="shared" si="7"/>
        <v>1120484.3091562702</v>
      </c>
    </row>
    <row r="263" spans="18:21" x14ac:dyDescent="0.2">
      <c r="R263" s="117">
        <v>243</v>
      </c>
      <c r="S263" s="117">
        <f t="shared" si="8"/>
        <v>2692.9841028684837</v>
      </c>
      <c r="U263" s="118">
        <f t="shared" si="7"/>
        <v>1130665.1418808661</v>
      </c>
    </row>
    <row r="264" spans="18:21" x14ac:dyDescent="0.2">
      <c r="R264" s="117">
        <v>244</v>
      </c>
      <c r="S264" s="117">
        <f t="shared" si="8"/>
        <v>2692.9841028684837</v>
      </c>
      <c r="U264" s="118">
        <f t="shared" si="7"/>
        <v>1140913.8468236262</v>
      </c>
    </row>
    <row r="265" spans="18:21" x14ac:dyDescent="0.2">
      <c r="R265" s="117">
        <v>245</v>
      </c>
      <c r="S265" s="117">
        <f t="shared" si="8"/>
        <v>2692.9841028684837</v>
      </c>
      <c r="U265" s="118">
        <f t="shared" si="7"/>
        <v>1151230.8764660046</v>
      </c>
    </row>
    <row r="266" spans="18:21" x14ac:dyDescent="0.2">
      <c r="R266" s="117">
        <v>246</v>
      </c>
      <c r="S266" s="117">
        <f t="shared" si="8"/>
        <v>2692.9841028684837</v>
      </c>
      <c r="U266" s="118">
        <f t="shared" si="7"/>
        <v>1161616.6863059988</v>
      </c>
    </row>
    <row r="267" spans="18:21" x14ac:dyDescent="0.2">
      <c r="R267" s="117">
        <v>247</v>
      </c>
      <c r="S267" s="117">
        <f t="shared" si="8"/>
        <v>2692.9841028684837</v>
      </c>
      <c r="U267" s="118">
        <f t="shared" si="7"/>
        <v>1172071.7348782597</v>
      </c>
    </row>
    <row r="268" spans="18:21" x14ac:dyDescent="0.2">
      <c r="R268" s="117">
        <v>248</v>
      </c>
      <c r="S268" s="117">
        <f t="shared" si="8"/>
        <v>2692.9841028684837</v>
      </c>
      <c r="U268" s="118">
        <f t="shared" si="7"/>
        <v>1182596.4837743356</v>
      </c>
    </row>
    <row r="269" spans="18:21" x14ac:dyDescent="0.2">
      <c r="R269" s="117">
        <v>249</v>
      </c>
      <c r="S269" s="117">
        <f t="shared" si="8"/>
        <v>2692.9841028684837</v>
      </c>
      <c r="U269" s="118">
        <f t="shared" si="7"/>
        <v>1193191.397663052</v>
      </c>
    </row>
    <row r="270" spans="18:21" x14ac:dyDescent="0.2">
      <c r="R270" s="117">
        <v>250</v>
      </c>
      <c r="S270" s="117">
        <f t="shared" si="8"/>
        <v>2692.9841028684837</v>
      </c>
      <c r="U270" s="118">
        <f t="shared" si="7"/>
        <v>1203856.9443110265</v>
      </c>
    </row>
    <row r="271" spans="18:21" x14ac:dyDescent="0.2">
      <c r="R271" s="117">
        <v>251</v>
      </c>
      <c r="S271" s="117">
        <f t="shared" si="8"/>
        <v>2692.9841028684837</v>
      </c>
      <c r="U271" s="118">
        <f t="shared" si="7"/>
        <v>1214593.5946033208</v>
      </c>
    </row>
    <row r="272" spans="18:21" x14ac:dyDescent="0.2">
      <c r="R272" s="117">
        <v>252</v>
      </c>
      <c r="S272" s="117">
        <f t="shared" si="8"/>
        <v>2692.9841028684837</v>
      </c>
      <c r="U272" s="118">
        <f t="shared" si="7"/>
        <v>1225401.8225642305</v>
      </c>
    </row>
    <row r="273" spans="18:21" x14ac:dyDescent="0.2">
      <c r="R273" s="117">
        <v>253</v>
      </c>
      <c r="S273" s="117">
        <f t="shared" si="8"/>
        <v>2773.7736259545381</v>
      </c>
      <c r="U273" s="118">
        <f t="shared" si="7"/>
        <v>1236363.4334981195</v>
      </c>
    </row>
    <row r="274" spans="18:21" x14ac:dyDescent="0.2">
      <c r="R274" s="117">
        <v>254</v>
      </c>
      <c r="S274" s="117">
        <f t="shared" si="8"/>
        <v>2773.7736259545381</v>
      </c>
      <c r="U274" s="118">
        <f t="shared" si="7"/>
        <v>1247398.1218382344</v>
      </c>
    </row>
    <row r="275" spans="18:21" x14ac:dyDescent="0.2">
      <c r="R275" s="117">
        <v>255</v>
      </c>
      <c r="S275" s="117">
        <f t="shared" si="8"/>
        <v>2773.7736259545381</v>
      </c>
      <c r="U275" s="118">
        <f t="shared" si="7"/>
        <v>1258506.3747672834</v>
      </c>
    </row>
    <row r="276" spans="18:21" x14ac:dyDescent="0.2">
      <c r="R276" s="117">
        <v>256</v>
      </c>
      <c r="S276" s="117">
        <f t="shared" si="8"/>
        <v>2773.7736259545381</v>
      </c>
      <c r="U276" s="118">
        <f t="shared" si="7"/>
        <v>1269688.6827158595</v>
      </c>
    </row>
    <row r="277" spans="18:21" x14ac:dyDescent="0.2">
      <c r="R277" s="117">
        <v>257</v>
      </c>
      <c r="S277" s="117">
        <f t="shared" si="8"/>
        <v>2773.7736259545381</v>
      </c>
      <c r="U277" s="118">
        <f t="shared" si="7"/>
        <v>1280945.5393840927</v>
      </c>
    </row>
    <row r="278" spans="18:21" x14ac:dyDescent="0.2">
      <c r="R278" s="117">
        <v>258</v>
      </c>
      <c r="S278" s="117">
        <f t="shared" si="8"/>
        <v>2773.7736259545381</v>
      </c>
      <c r="U278" s="118">
        <f t="shared" si="7"/>
        <v>1292277.4417634474</v>
      </c>
    </row>
    <row r="279" spans="18:21" x14ac:dyDescent="0.2">
      <c r="R279" s="117">
        <v>259</v>
      </c>
      <c r="S279" s="117">
        <f t="shared" si="8"/>
        <v>2773.7736259545381</v>
      </c>
      <c r="U279" s="118">
        <f t="shared" ref="U279:U342" si="9">(U278+S279)*(1+$U$19)</f>
        <v>1303684.8901586644</v>
      </c>
    </row>
    <row r="280" spans="18:21" x14ac:dyDescent="0.2">
      <c r="R280" s="117">
        <v>260</v>
      </c>
      <c r="S280" s="117">
        <f t="shared" si="8"/>
        <v>2773.7736259545381</v>
      </c>
      <c r="U280" s="118">
        <f t="shared" si="9"/>
        <v>1315168.3882098496</v>
      </c>
    </row>
    <row r="281" spans="18:21" x14ac:dyDescent="0.2">
      <c r="R281" s="117">
        <v>261</v>
      </c>
      <c r="S281" s="117">
        <f t="shared" si="8"/>
        <v>2773.7736259545381</v>
      </c>
      <c r="U281" s="118">
        <f t="shared" si="9"/>
        <v>1326728.4429147094</v>
      </c>
    </row>
    <row r="282" spans="18:21" x14ac:dyDescent="0.2">
      <c r="R282" s="117">
        <v>262</v>
      </c>
      <c r="S282" s="117">
        <f t="shared" si="8"/>
        <v>2773.7736259545381</v>
      </c>
      <c r="U282" s="118">
        <f t="shared" si="9"/>
        <v>1338365.5646509349</v>
      </c>
    </row>
    <row r="283" spans="18:21" x14ac:dyDescent="0.2">
      <c r="R283" s="117">
        <v>263</v>
      </c>
      <c r="S283" s="117">
        <f t="shared" si="8"/>
        <v>2773.7736259545381</v>
      </c>
      <c r="U283" s="118">
        <f t="shared" si="9"/>
        <v>1350080.2671987351</v>
      </c>
    </row>
    <row r="284" spans="18:21" x14ac:dyDescent="0.2">
      <c r="R284" s="117">
        <v>264</v>
      </c>
      <c r="S284" s="117">
        <f t="shared" si="8"/>
        <v>2773.7736259545381</v>
      </c>
      <c r="U284" s="118">
        <f t="shared" si="9"/>
        <v>1361873.0677635209</v>
      </c>
    </row>
    <row r="285" spans="18:21" x14ac:dyDescent="0.2">
      <c r="R285" s="117">
        <v>265</v>
      </c>
      <c r="S285" s="117">
        <f t="shared" si="8"/>
        <v>2856.9868347331744</v>
      </c>
      <c r="U285" s="118">
        <f t="shared" si="9"/>
        <v>1373828.2549622424</v>
      </c>
    </row>
    <row r="286" spans="18:21" x14ac:dyDescent="0.2">
      <c r="R286" s="117">
        <v>266</v>
      </c>
      <c r="S286" s="117">
        <f t="shared" si="8"/>
        <v>2856.9868347331744</v>
      </c>
      <c r="U286" s="118">
        <f t="shared" si="9"/>
        <v>1385863.1434089555</v>
      </c>
    </row>
    <row r="287" spans="18:21" x14ac:dyDescent="0.2">
      <c r="R287" s="117">
        <v>267</v>
      </c>
      <c r="S287" s="117">
        <f t="shared" si="8"/>
        <v>2856.9868347331744</v>
      </c>
      <c r="U287" s="118">
        <f t="shared" si="9"/>
        <v>1397978.2644453133</v>
      </c>
    </row>
    <row r="288" spans="18:21" x14ac:dyDescent="0.2">
      <c r="R288" s="117">
        <v>268</v>
      </c>
      <c r="S288" s="117">
        <f t="shared" si="8"/>
        <v>2856.9868347331744</v>
      </c>
      <c r="U288" s="118">
        <f t="shared" si="9"/>
        <v>1410174.1529552469</v>
      </c>
    </row>
    <row r="289" spans="18:21" x14ac:dyDescent="0.2">
      <c r="R289" s="117">
        <v>269</v>
      </c>
      <c r="S289" s="117">
        <f t="shared" si="8"/>
        <v>2856.9868347331744</v>
      </c>
      <c r="U289" s="118">
        <f t="shared" si="9"/>
        <v>1422451.34738858</v>
      </c>
    </row>
    <row r="290" spans="18:21" x14ac:dyDescent="0.2">
      <c r="R290" s="117">
        <v>270</v>
      </c>
      <c r="S290" s="117">
        <f t="shared" ref="S290:S353" si="10">S278*(1+$S$19)</f>
        <v>2856.9868347331744</v>
      </c>
      <c r="U290" s="118">
        <f t="shared" si="9"/>
        <v>1434810.389784802</v>
      </c>
    </row>
    <row r="291" spans="18:21" x14ac:dyDescent="0.2">
      <c r="R291" s="117">
        <v>271</v>
      </c>
      <c r="S291" s="117">
        <f t="shared" si="10"/>
        <v>2856.9868347331744</v>
      </c>
      <c r="U291" s="118">
        <f t="shared" si="9"/>
        <v>1447251.8257969988</v>
      </c>
    </row>
    <row r="292" spans="18:21" x14ac:dyDescent="0.2">
      <c r="R292" s="117">
        <v>272</v>
      </c>
      <c r="S292" s="117">
        <f t="shared" si="10"/>
        <v>2856.9868347331744</v>
      </c>
      <c r="U292" s="118">
        <f t="shared" si="9"/>
        <v>1459776.2047159434</v>
      </c>
    </row>
    <row r="293" spans="18:21" x14ac:dyDescent="0.2">
      <c r="R293" s="117">
        <v>273</v>
      </c>
      <c r="S293" s="117">
        <f t="shared" si="10"/>
        <v>2856.9868347331744</v>
      </c>
      <c r="U293" s="118">
        <f t="shared" si="9"/>
        <v>1472384.0794943478</v>
      </c>
    </row>
    <row r="294" spans="18:21" x14ac:dyDescent="0.2">
      <c r="R294" s="117">
        <v>274</v>
      </c>
      <c r="S294" s="117">
        <f t="shared" si="10"/>
        <v>2856.9868347331744</v>
      </c>
      <c r="U294" s="118">
        <f t="shared" si="9"/>
        <v>1485076.0067712748</v>
      </c>
    </row>
    <row r="295" spans="18:21" x14ac:dyDescent="0.2">
      <c r="R295" s="117">
        <v>275</v>
      </c>
      <c r="S295" s="117">
        <f t="shared" si="10"/>
        <v>2856.9868347331744</v>
      </c>
      <c r="U295" s="118">
        <f t="shared" si="9"/>
        <v>1497852.5468967147</v>
      </c>
    </row>
    <row r="296" spans="18:21" x14ac:dyDescent="0.2">
      <c r="R296" s="117">
        <v>276</v>
      </c>
      <c r="S296" s="117">
        <f t="shared" si="10"/>
        <v>2856.9868347331744</v>
      </c>
      <c r="U296" s="118">
        <f t="shared" si="9"/>
        <v>1510714.2639563242</v>
      </c>
    </row>
    <row r="297" spans="18:21" x14ac:dyDescent="0.2">
      <c r="R297" s="117">
        <v>277</v>
      </c>
      <c r="S297" s="117">
        <f t="shared" si="10"/>
        <v>2942.6964397751699</v>
      </c>
      <c r="U297" s="118">
        <f t="shared" si="9"/>
        <v>1523748.00679874</v>
      </c>
    </row>
    <row r="298" spans="18:21" x14ac:dyDescent="0.2">
      <c r="R298" s="117">
        <v>278</v>
      </c>
      <c r="S298" s="117">
        <f t="shared" si="10"/>
        <v>2942.6964397751699</v>
      </c>
      <c r="U298" s="118">
        <f t="shared" si="9"/>
        <v>1536868.6412601052</v>
      </c>
    </row>
    <row r="299" spans="18:21" x14ac:dyDescent="0.2">
      <c r="R299" s="117">
        <v>279</v>
      </c>
      <c r="S299" s="117">
        <f t="shared" si="10"/>
        <v>2942.6964397751699</v>
      </c>
      <c r="U299" s="118">
        <f t="shared" si="9"/>
        <v>1550076.7466178795</v>
      </c>
    </row>
    <row r="300" spans="18:21" x14ac:dyDescent="0.2">
      <c r="R300" s="117">
        <v>280</v>
      </c>
      <c r="S300" s="117">
        <f t="shared" si="10"/>
        <v>2942.6964397751699</v>
      </c>
      <c r="U300" s="118">
        <f t="shared" si="9"/>
        <v>1563372.9060113723</v>
      </c>
    </row>
    <row r="301" spans="18:21" x14ac:dyDescent="0.2">
      <c r="R301" s="117">
        <v>281</v>
      </c>
      <c r="S301" s="117">
        <f t="shared" si="10"/>
        <v>2942.6964397751699</v>
      </c>
      <c r="U301" s="118">
        <f t="shared" si="9"/>
        <v>1576757.7064674883</v>
      </c>
    </row>
    <row r="302" spans="18:21" x14ac:dyDescent="0.2">
      <c r="R302" s="117">
        <v>282</v>
      </c>
      <c r="S302" s="117">
        <f t="shared" si="10"/>
        <v>2942.6964397751699</v>
      </c>
      <c r="U302" s="118">
        <f t="shared" si="9"/>
        <v>1590231.7389266451</v>
      </c>
    </row>
    <row r="303" spans="18:21" x14ac:dyDescent="0.2">
      <c r="R303" s="117">
        <v>283</v>
      </c>
      <c r="S303" s="117">
        <f t="shared" si="10"/>
        <v>2942.6964397751699</v>
      </c>
      <c r="U303" s="118">
        <f t="shared" si="9"/>
        <v>1603795.598268863</v>
      </c>
    </row>
    <row r="304" spans="18:21" x14ac:dyDescent="0.2">
      <c r="R304" s="117">
        <v>284</v>
      </c>
      <c r="S304" s="117">
        <f t="shared" si="10"/>
        <v>2942.6964397751699</v>
      </c>
      <c r="U304" s="118">
        <f t="shared" si="9"/>
        <v>1617449.883340029</v>
      </c>
    </row>
    <row r="305" spans="18:21" x14ac:dyDescent="0.2">
      <c r="R305" s="117">
        <v>285</v>
      </c>
      <c r="S305" s="117">
        <f t="shared" si="10"/>
        <v>2942.6964397751699</v>
      </c>
      <c r="U305" s="118">
        <f t="shared" si="9"/>
        <v>1631195.1969783362</v>
      </c>
    </row>
    <row r="306" spans="18:21" x14ac:dyDescent="0.2">
      <c r="R306" s="117">
        <v>286</v>
      </c>
      <c r="S306" s="117">
        <f t="shared" si="10"/>
        <v>2942.6964397751699</v>
      </c>
      <c r="U306" s="118">
        <f t="shared" si="9"/>
        <v>1645032.1460408987</v>
      </c>
    </row>
    <row r="307" spans="18:21" x14ac:dyDescent="0.2">
      <c r="R307" s="117">
        <v>287</v>
      </c>
      <c r="S307" s="117">
        <f t="shared" si="10"/>
        <v>2942.6964397751699</v>
      </c>
      <c r="U307" s="118">
        <f t="shared" si="9"/>
        <v>1658961.3414305449</v>
      </c>
    </row>
    <row r="308" spans="18:21" x14ac:dyDescent="0.2">
      <c r="R308" s="117">
        <v>288</v>
      </c>
      <c r="S308" s="117">
        <f t="shared" si="10"/>
        <v>2942.6964397751699</v>
      </c>
      <c r="U308" s="118">
        <f t="shared" si="9"/>
        <v>1672983.3981227886</v>
      </c>
    </row>
    <row r="309" spans="18:21" x14ac:dyDescent="0.2">
      <c r="R309" s="117">
        <v>289</v>
      </c>
      <c r="S309" s="117">
        <f t="shared" si="10"/>
        <v>3030.9773329684249</v>
      </c>
      <c r="U309" s="118">
        <f t="shared" si="9"/>
        <v>1687187.804625462</v>
      </c>
    </row>
    <row r="310" spans="18:21" x14ac:dyDescent="0.2">
      <c r="R310" s="117">
        <v>290</v>
      </c>
      <c r="S310" s="117">
        <f t="shared" si="10"/>
        <v>3030.9773329684249</v>
      </c>
      <c r="U310" s="118">
        <f t="shared" si="9"/>
        <v>1701486.9071714866</v>
      </c>
    </row>
    <row r="311" spans="18:21" x14ac:dyDescent="0.2">
      <c r="R311" s="117">
        <v>291</v>
      </c>
      <c r="S311" s="117">
        <f t="shared" si="10"/>
        <v>3030.9773329684249</v>
      </c>
      <c r="U311" s="118">
        <f t="shared" si="9"/>
        <v>1715881.337067818</v>
      </c>
    </row>
    <row r="312" spans="18:21" x14ac:dyDescent="0.2">
      <c r="R312" s="117">
        <v>292</v>
      </c>
      <c r="S312" s="117">
        <f t="shared" si="10"/>
        <v>3030.9773329684249</v>
      </c>
      <c r="U312" s="118">
        <f t="shared" si="9"/>
        <v>1730371.7298301249</v>
      </c>
    </row>
    <row r="313" spans="18:21" x14ac:dyDescent="0.2">
      <c r="R313" s="117">
        <v>293</v>
      </c>
      <c r="S313" s="117">
        <f t="shared" si="10"/>
        <v>3030.9773329684249</v>
      </c>
      <c r="U313" s="118">
        <f t="shared" si="9"/>
        <v>1744958.7252108471</v>
      </c>
    </row>
    <row r="314" spans="18:21" x14ac:dyDescent="0.2">
      <c r="R314" s="117">
        <v>294</v>
      </c>
      <c r="S314" s="117">
        <f t="shared" si="10"/>
        <v>3030.9773329684249</v>
      </c>
      <c r="U314" s="118">
        <f t="shared" si="9"/>
        <v>1759642.967227441</v>
      </c>
    </row>
    <row r="315" spans="18:21" x14ac:dyDescent="0.2">
      <c r="R315" s="117">
        <v>295</v>
      </c>
      <c r="S315" s="117">
        <f t="shared" si="10"/>
        <v>3030.9773329684249</v>
      </c>
      <c r="U315" s="118">
        <f t="shared" si="9"/>
        <v>1774425.1041908122</v>
      </c>
    </row>
    <row r="316" spans="18:21" x14ac:dyDescent="0.2">
      <c r="R316" s="117">
        <v>296</v>
      </c>
      <c r="S316" s="117">
        <f t="shared" si="10"/>
        <v>3030.9773329684249</v>
      </c>
      <c r="U316" s="118">
        <f t="shared" si="9"/>
        <v>1789305.7887339392</v>
      </c>
    </row>
    <row r="317" spans="18:21" x14ac:dyDescent="0.2">
      <c r="R317" s="117">
        <v>297</v>
      </c>
      <c r="S317" s="117">
        <f t="shared" si="10"/>
        <v>3030.9773329684249</v>
      </c>
      <c r="U317" s="118">
        <f t="shared" si="9"/>
        <v>1804285.6778406869</v>
      </c>
    </row>
    <row r="318" spans="18:21" x14ac:dyDescent="0.2">
      <c r="R318" s="117">
        <v>298</v>
      </c>
      <c r="S318" s="117">
        <f t="shared" si="10"/>
        <v>3030.9773329684249</v>
      </c>
      <c r="U318" s="118">
        <f t="shared" si="9"/>
        <v>1819365.432874813</v>
      </c>
    </row>
    <row r="319" spans="18:21" x14ac:dyDescent="0.2">
      <c r="R319" s="117">
        <v>299</v>
      </c>
      <c r="S319" s="117">
        <f t="shared" si="10"/>
        <v>3030.9773329684249</v>
      </c>
      <c r="U319" s="118">
        <f t="shared" si="9"/>
        <v>1834545.7196091665</v>
      </c>
    </row>
    <row r="320" spans="18:21" x14ac:dyDescent="0.2">
      <c r="R320" s="117">
        <v>300</v>
      </c>
      <c r="S320" s="117">
        <f t="shared" si="10"/>
        <v>3030.9773329684249</v>
      </c>
      <c r="U320" s="118">
        <f t="shared" si="9"/>
        <v>1849827.2082550824</v>
      </c>
    </row>
    <row r="321" spans="18:21" x14ac:dyDescent="0.2">
      <c r="R321" s="117">
        <v>301</v>
      </c>
      <c r="S321" s="117">
        <f t="shared" si="10"/>
        <v>3121.9066529574775</v>
      </c>
      <c r="U321" s="118">
        <f t="shared" si="9"/>
        <v>1865302.1090074265</v>
      </c>
    </row>
    <row r="322" spans="18:21" x14ac:dyDescent="0.2">
      <c r="R322" s="117">
        <v>302</v>
      </c>
      <c r="S322" s="117">
        <f t="shared" si="10"/>
        <v>3121.9066529574775</v>
      </c>
      <c r="U322" s="118">
        <f t="shared" si="9"/>
        <v>1880880.1757647863</v>
      </c>
    </row>
    <row r="323" spans="18:21" x14ac:dyDescent="0.2">
      <c r="R323" s="117">
        <v>303</v>
      </c>
      <c r="S323" s="117">
        <f t="shared" si="10"/>
        <v>3121.9066529574775</v>
      </c>
      <c r="U323" s="118">
        <f t="shared" si="9"/>
        <v>1896562.0963005286</v>
      </c>
    </row>
    <row r="324" spans="18:21" x14ac:dyDescent="0.2">
      <c r="R324" s="117">
        <v>304</v>
      </c>
      <c r="S324" s="117">
        <f t="shared" si="10"/>
        <v>3121.9066529574775</v>
      </c>
      <c r="U324" s="118">
        <f t="shared" si="9"/>
        <v>1912348.5629731759</v>
      </c>
    </row>
    <row r="325" spans="18:21" x14ac:dyDescent="0.2">
      <c r="R325" s="117">
        <v>305</v>
      </c>
      <c r="S325" s="117">
        <f t="shared" si="10"/>
        <v>3121.9066529574775</v>
      </c>
      <c r="U325" s="118">
        <f t="shared" si="9"/>
        <v>1928240.272756974</v>
      </c>
    </row>
    <row r="326" spans="18:21" x14ac:dyDescent="0.2">
      <c r="R326" s="117">
        <v>306</v>
      </c>
      <c r="S326" s="117">
        <f t="shared" si="10"/>
        <v>3121.9066529574775</v>
      </c>
      <c r="U326" s="118">
        <f t="shared" si="9"/>
        <v>1944237.9272726642</v>
      </c>
    </row>
    <row r="327" spans="18:21" x14ac:dyDescent="0.2">
      <c r="R327" s="117">
        <v>307</v>
      </c>
      <c r="S327" s="117">
        <f t="shared" si="10"/>
        <v>3121.9066529574775</v>
      </c>
      <c r="U327" s="118">
        <f t="shared" si="9"/>
        <v>1960342.2328184589</v>
      </c>
    </row>
    <row r="328" spans="18:21" x14ac:dyDescent="0.2">
      <c r="R328" s="117">
        <v>308</v>
      </c>
      <c r="S328" s="117">
        <f t="shared" si="10"/>
        <v>3121.9066529574775</v>
      </c>
      <c r="U328" s="118">
        <f t="shared" si="9"/>
        <v>1976553.9004012258</v>
      </c>
    </row>
    <row r="329" spans="18:21" x14ac:dyDescent="0.2">
      <c r="R329" s="117">
        <v>309</v>
      </c>
      <c r="S329" s="117">
        <f t="shared" si="10"/>
        <v>3121.9066529574775</v>
      </c>
      <c r="U329" s="118">
        <f t="shared" si="9"/>
        <v>1992873.6457678776</v>
      </c>
    </row>
    <row r="330" spans="18:21" x14ac:dyDescent="0.2">
      <c r="R330" s="117">
        <v>310</v>
      </c>
      <c r="S330" s="117">
        <f t="shared" si="10"/>
        <v>3121.9066529574775</v>
      </c>
      <c r="U330" s="118">
        <f t="shared" si="9"/>
        <v>2009302.1894369738</v>
      </c>
    </row>
    <row r="331" spans="18:21" x14ac:dyDescent="0.2">
      <c r="R331" s="117">
        <v>311</v>
      </c>
      <c r="S331" s="117">
        <f t="shared" si="10"/>
        <v>3121.9066529574775</v>
      </c>
      <c r="U331" s="118">
        <f t="shared" si="9"/>
        <v>2025840.2567305306</v>
      </c>
    </row>
    <row r="332" spans="18:21" x14ac:dyDescent="0.2">
      <c r="R332" s="117">
        <v>312</v>
      </c>
      <c r="S332" s="117">
        <f t="shared" si="10"/>
        <v>3121.9066529574775</v>
      </c>
      <c r="U332" s="118">
        <f t="shared" si="9"/>
        <v>2042488.5778060446</v>
      </c>
    </row>
    <row r="333" spans="18:21" x14ac:dyDescent="0.2">
      <c r="R333" s="117">
        <v>313</v>
      </c>
      <c r="S333" s="117">
        <f t="shared" si="10"/>
        <v>3215.5638525462018</v>
      </c>
      <c r="U333" s="118">
        <f t="shared" si="9"/>
        <v>2059342.1692696479</v>
      </c>
    </row>
    <row r="334" spans="18:21" x14ac:dyDescent="0.2">
      <c r="R334" s="117">
        <v>314</v>
      </c>
      <c r="S334" s="117">
        <f t="shared" si="10"/>
        <v>3215.5638525462018</v>
      </c>
      <c r="U334" s="118">
        <f t="shared" si="9"/>
        <v>2076308.1180096753</v>
      </c>
    </row>
    <row r="335" spans="18:21" x14ac:dyDescent="0.2">
      <c r="R335" s="117">
        <v>315</v>
      </c>
      <c r="S335" s="117">
        <f t="shared" si="10"/>
        <v>3215.5638525462018</v>
      </c>
      <c r="U335" s="118">
        <f t="shared" si="9"/>
        <v>2093387.1730746361</v>
      </c>
    </row>
    <row r="336" spans="18:21" x14ac:dyDescent="0.2">
      <c r="R336" s="117">
        <v>316</v>
      </c>
      <c r="S336" s="117">
        <f t="shared" si="10"/>
        <v>3215.5638525462018</v>
      </c>
      <c r="U336" s="118">
        <f t="shared" si="9"/>
        <v>2110580.0885066967</v>
      </c>
    </row>
    <row r="337" spans="18:21" x14ac:dyDescent="0.2">
      <c r="R337" s="117">
        <v>317</v>
      </c>
      <c r="S337" s="117">
        <f t="shared" si="10"/>
        <v>3215.5638525462018</v>
      </c>
      <c r="U337" s="118">
        <f t="shared" si="9"/>
        <v>2127887.6233749711</v>
      </c>
    </row>
    <row r="338" spans="18:21" x14ac:dyDescent="0.2">
      <c r="R338" s="117">
        <v>318</v>
      </c>
      <c r="S338" s="117">
        <f t="shared" si="10"/>
        <v>3215.5638525462018</v>
      </c>
      <c r="U338" s="118">
        <f t="shared" si="9"/>
        <v>2145310.5418090341</v>
      </c>
    </row>
    <row r="339" spans="18:21" x14ac:dyDescent="0.2">
      <c r="R339" s="117">
        <v>319</v>
      </c>
      <c r="S339" s="117">
        <f t="shared" si="10"/>
        <v>3215.5638525462018</v>
      </c>
      <c r="U339" s="118">
        <f t="shared" si="9"/>
        <v>2162849.6130326572</v>
      </c>
    </row>
    <row r="340" spans="18:21" x14ac:dyDescent="0.2">
      <c r="R340" s="117">
        <v>320</v>
      </c>
      <c r="S340" s="117">
        <f t="shared" si="10"/>
        <v>3215.5638525462018</v>
      </c>
      <c r="U340" s="118">
        <f t="shared" si="9"/>
        <v>2180505.6113977712</v>
      </c>
    </row>
    <row r="341" spans="18:21" x14ac:dyDescent="0.2">
      <c r="R341" s="117">
        <v>321</v>
      </c>
      <c r="S341" s="117">
        <f t="shared" si="10"/>
        <v>3215.5638525462018</v>
      </c>
      <c r="U341" s="118">
        <f t="shared" si="9"/>
        <v>2198279.3164186529</v>
      </c>
    </row>
    <row r="342" spans="18:21" x14ac:dyDescent="0.2">
      <c r="R342" s="117">
        <v>322</v>
      </c>
      <c r="S342" s="117">
        <f t="shared" si="10"/>
        <v>3215.5638525462018</v>
      </c>
      <c r="U342" s="118">
        <f t="shared" si="9"/>
        <v>2216171.5128063401</v>
      </c>
    </row>
    <row r="343" spans="18:21" x14ac:dyDescent="0.2">
      <c r="R343" s="117">
        <v>323</v>
      </c>
      <c r="S343" s="117">
        <f t="shared" si="10"/>
        <v>3215.5638525462018</v>
      </c>
      <c r="U343" s="118">
        <f t="shared" ref="U343:U406" si="11">(U342+S343)*(1+$U$19)</f>
        <v>2234182.990503279</v>
      </c>
    </row>
    <row r="344" spans="18:21" x14ac:dyDescent="0.2">
      <c r="R344" s="117">
        <v>324</v>
      </c>
      <c r="S344" s="117">
        <f t="shared" si="10"/>
        <v>3215.5638525462018</v>
      </c>
      <c r="U344" s="118">
        <f t="shared" si="11"/>
        <v>2252314.5447181971</v>
      </c>
    </row>
    <row r="345" spans="18:21" x14ac:dyDescent="0.2">
      <c r="R345" s="117">
        <v>325</v>
      </c>
      <c r="S345" s="117">
        <f t="shared" si="10"/>
        <v>3312.0307681225881</v>
      </c>
      <c r="U345" s="118">
        <f t="shared" si="11"/>
        <v>2270664.0859895614</v>
      </c>
    </row>
    <row r="346" spans="18:21" x14ac:dyDescent="0.2">
      <c r="R346" s="117">
        <v>326</v>
      </c>
      <c r="S346" s="117">
        <f t="shared" si="10"/>
        <v>3312.0307681225881</v>
      </c>
      <c r="U346" s="118">
        <f t="shared" si="11"/>
        <v>2289135.9575360683</v>
      </c>
    </row>
    <row r="347" spans="18:21" x14ac:dyDescent="0.2">
      <c r="R347" s="117">
        <v>327</v>
      </c>
      <c r="S347" s="117">
        <f t="shared" si="10"/>
        <v>3312.0307681225881</v>
      </c>
      <c r="U347" s="118">
        <f t="shared" si="11"/>
        <v>2307730.9748928854</v>
      </c>
    </row>
    <row r="348" spans="18:21" x14ac:dyDescent="0.2">
      <c r="R348" s="117">
        <v>328</v>
      </c>
      <c r="S348" s="117">
        <f t="shared" si="10"/>
        <v>3312.0307681225881</v>
      </c>
      <c r="U348" s="118">
        <f t="shared" si="11"/>
        <v>2326449.9590320811</v>
      </c>
    </row>
    <row r="349" spans="18:21" x14ac:dyDescent="0.2">
      <c r="R349" s="117">
        <v>329</v>
      </c>
      <c r="S349" s="117">
        <f t="shared" si="10"/>
        <v>3312.0307681225881</v>
      </c>
      <c r="U349" s="118">
        <f t="shared" si="11"/>
        <v>2345293.7363988715</v>
      </c>
    </row>
    <row r="350" spans="18:21" x14ac:dyDescent="0.2">
      <c r="R350" s="117">
        <v>330</v>
      </c>
      <c r="S350" s="117">
        <f t="shared" si="10"/>
        <v>3312.0307681225881</v>
      </c>
      <c r="U350" s="118">
        <f t="shared" si="11"/>
        <v>2364263.1389481071</v>
      </c>
    </row>
    <row r="351" spans="18:21" x14ac:dyDescent="0.2">
      <c r="R351" s="117">
        <v>331</v>
      </c>
      <c r="S351" s="117">
        <f t="shared" si="10"/>
        <v>3312.0307681225881</v>
      </c>
      <c r="U351" s="118">
        <f t="shared" si="11"/>
        <v>2383359.0041810046</v>
      </c>
    </row>
    <row r="352" spans="18:21" x14ac:dyDescent="0.2">
      <c r="R352" s="117">
        <v>332</v>
      </c>
      <c r="S352" s="117">
        <f t="shared" si="10"/>
        <v>3312.0307681225881</v>
      </c>
      <c r="U352" s="118">
        <f t="shared" si="11"/>
        <v>2402582.1751821213</v>
      </c>
    </row>
    <row r="353" spans="18:21" x14ac:dyDescent="0.2">
      <c r="R353" s="117">
        <v>333</v>
      </c>
      <c r="S353" s="117">
        <f t="shared" si="10"/>
        <v>3312.0307681225881</v>
      </c>
      <c r="U353" s="118">
        <f t="shared" si="11"/>
        <v>2421933.5006565787</v>
      </c>
    </row>
    <row r="354" spans="18:21" x14ac:dyDescent="0.2">
      <c r="R354" s="117">
        <v>334</v>
      </c>
      <c r="S354" s="117">
        <f t="shared" ref="S354:S417" si="12">S342*(1+$S$19)</f>
        <v>3312.0307681225881</v>
      </c>
      <c r="U354" s="118">
        <f t="shared" si="11"/>
        <v>2441413.8349675322</v>
      </c>
    </row>
    <row r="355" spans="18:21" x14ac:dyDescent="0.2">
      <c r="R355" s="117">
        <v>335</v>
      </c>
      <c r="S355" s="117">
        <f t="shared" si="12"/>
        <v>3312.0307681225881</v>
      </c>
      <c r="U355" s="118">
        <f t="shared" si="11"/>
        <v>2461024.0381738921</v>
      </c>
    </row>
    <row r="356" spans="18:21" x14ac:dyDescent="0.2">
      <c r="R356" s="117">
        <v>336</v>
      </c>
      <c r="S356" s="117">
        <f t="shared" si="12"/>
        <v>3312.0307681225881</v>
      </c>
      <c r="U356" s="118">
        <f t="shared" si="11"/>
        <v>2480764.9760682946</v>
      </c>
    </row>
    <row r="357" spans="18:21" x14ac:dyDescent="0.2">
      <c r="R357" s="117">
        <v>337</v>
      </c>
      <c r="S357" s="117">
        <f t="shared" si="12"/>
        <v>3411.3916911662659</v>
      </c>
      <c r="U357" s="118">
        <f t="shared" si="11"/>
        <v>2500737.5435445239</v>
      </c>
    </row>
    <row r="358" spans="18:21" x14ac:dyDescent="0.2">
      <c r="R358" s="117">
        <v>338</v>
      </c>
      <c r="S358" s="117">
        <f t="shared" si="12"/>
        <v>3411.3916911662659</v>
      </c>
      <c r="U358" s="118">
        <f t="shared" si="11"/>
        <v>2520843.2614705949</v>
      </c>
    </row>
    <row r="359" spans="18:21" x14ac:dyDescent="0.2">
      <c r="R359" s="117">
        <v>339</v>
      </c>
      <c r="S359" s="117">
        <f t="shared" si="12"/>
        <v>3411.3916911662659</v>
      </c>
      <c r="U359" s="118">
        <f t="shared" si="11"/>
        <v>2541083.017516173</v>
      </c>
    </row>
    <row r="360" spans="18:21" x14ac:dyDescent="0.2">
      <c r="R360" s="117">
        <v>340</v>
      </c>
      <c r="S360" s="117">
        <f t="shared" si="12"/>
        <v>3411.3916911662659</v>
      </c>
      <c r="U360" s="118">
        <f t="shared" si="11"/>
        <v>2561457.7052687216</v>
      </c>
    </row>
    <row r="361" spans="18:21" x14ac:dyDescent="0.2">
      <c r="R361" s="117">
        <v>341</v>
      </c>
      <c r="S361" s="117">
        <f t="shared" si="12"/>
        <v>3411.3916911662659</v>
      </c>
      <c r="U361" s="118">
        <f t="shared" si="11"/>
        <v>2581968.2242729538</v>
      </c>
    </row>
    <row r="362" spans="18:21" x14ac:dyDescent="0.2">
      <c r="R362" s="117">
        <v>342</v>
      </c>
      <c r="S362" s="117">
        <f t="shared" si="12"/>
        <v>3411.3916911662659</v>
      </c>
      <c r="U362" s="118">
        <f t="shared" si="11"/>
        <v>2602615.4800705477</v>
      </c>
    </row>
    <row r="363" spans="18:21" x14ac:dyDescent="0.2">
      <c r="R363" s="117">
        <v>343</v>
      </c>
      <c r="S363" s="117">
        <f t="shared" si="12"/>
        <v>3411.3916911662659</v>
      </c>
      <c r="U363" s="118">
        <f t="shared" si="11"/>
        <v>2623400.3842401253</v>
      </c>
    </row>
    <row r="364" spans="18:21" x14ac:dyDescent="0.2">
      <c r="R364" s="117">
        <v>344</v>
      </c>
      <c r="S364" s="117">
        <f t="shared" si="12"/>
        <v>3411.3916911662659</v>
      </c>
      <c r="U364" s="118">
        <f t="shared" si="11"/>
        <v>2644323.8544375002</v>
      </c>
    </row>
    <row r="365" spans="18:21" x14ac:dyDescent="0.2">
      <c r="R365" s="117">
        <v>345</v>
      </c>
      <c r="S365" s="117">
        <f t="shared" si="12"/>
        <v>3411.3916911662659</v>
      </c>
      <c r="U365" s="118">
        <f t="shared" si="11"/>
        <v>2665386.8144361908</v>
      </c>
    </row>
    <row r="366" spans="18:21" x14ac:dyDescent="0.2">
      <c r="R366" s="117">
        <v>346</v>
      </c>
      <c r="S366" s="117">
        <f t="shared" si="12"/>
        <v>3411.3916911662659</v>
      </c>
      <c r="U366" s="118">
        <f t="shared" si="11"/>
        <v>2686590.1941682058</v>
      </c>
    </row>
    <row r="367" spans="18:21" x14ac:dyDescent="0.2">
      <c r="R367" s="117">
        <v>347</v>
      </c>
      <c r="S367" s="117">
        <f t="shared" si="12"/>
        <v>3411.3916911662659</v>
      </c>
      <c r="U367" s="118">
        <f t="shared" si="11"/>
        <v>2707934.9297651011</v>
      </c>
    </row>
    <row r="368" spans="18:21" x14ac:dyDescent="0.2">
      <c r="R368" s="117">
        <v>348</v>
      </c>
      <c r="S368" s="117">
        <f t="shared" si="12"/>
        <v>3411.3916911662659</v>
      </c>
      <c r="U368" s="118">
        <f t="shared" si="11"/>
        <v>2729421.9635993093</v>
      </c>
    </row>
    <row r="369" spans="18:21" x14ac:dyDescent="0.2">
      <c r="R369" s="117">
        <v>349</v>
      </c>
      <c r="S369" s="117">
        <f t="shared" si="12"/>
        <v>3513.7334419012541</v>
      </c>
      <c r="U369" s="118">
        <f t="shared" si="11"/>
        <v>2751155.2683548187</v>
      </c>
    </row>
    <row r="370" spans="18:21" x14ac:dyDescent="0.2">
      <c r="R370" s="117">
        <v>350</v>
      </c>
      <c r="S370" s="117">
        <f t="shared" si="12"/>
        <v>3513.7334419012541</v>
      </c>
      <c r="U370" s="118">
        <f t="shared" si="11"/>
        <v>2773033.4618086983</v>
      </c>
    </row>
    <row r="371" spans="18:21" x14ac:dyDescent="0.2">
      <c r="R371" s="117">
        <v>351</v>
      </c>
      <c r="S371" s="117">
        <f t="shared" si="12"/>
        <v>3513.7334419012541</v>
      </c>
      <c r="U371" s="118">
        <f t="shared" si="11"/>
        <v>2795057.5098856036</v>
      </c>
    </row>
    <row r="372" spans="18:21" x14ac:dyDescent="0.2">
      <c r="R372" s="117">
        <v>352</v>
      </c>
      <c r="S372" s="117">
        <f t="shared" si="12"/>
        <v>3513.7334419012541</v>
      </c>
      <c r="U372" s="118">
        <f t="shared" si="11"/>
        <v>2817228.3849496883</v>
      </c>
    </row>
    <row r="373" spans="18:21" x14ac:dyDescent="0.2">
      <c r="R373" s="117">
        <v>353</v>
      </c>
      <c r="S373" s="117">
        <f t="shared" si="12"/>
        <v>3513.7334419012541</v>
      </c>
      <c r="U373" s="118">
        <f t="shared" si="11"/>
        <v>2839547.0658475333</v>
      </c>
    </row>
    <row r="374" spans="18:21" x14ac:dyDescent="0.2">
      <c r="R374" s="117">
        <v>354</v>
      </c>
      <c r="S374" s="117">
        <f t="shared" si="12"/>
        <v>3513.7334419012541</v>
      </c>
      <c r="U374" s="118">
        <f t="shared" si="11"/>
        <v>2862014.5379513642</v>
      </c>
    </row>
    <row r="375" spans="18:21" x14ac:dyDescent="0.2">
      <c r="R375" s="117">
        <v>355</v>
      </c>
      <c r="S375" s="117">
        <f t="shared" si="12"/>
        <v>3513.7334419012541</v>
      </c>
      <c r="U375" s="118">
        <f t="shared" si="11"/>
        <v>2884631.7932025539</v>
      </c>
    </row>
    <row r="376" spans="18:21" x14ac:dyDescent="0.2">
      <c r="R376" s="117">
        <v>356</v>
      </c>
      <c r="S376" s="117">
        <f t="shared" si="12"/>
        <v>3513.7334419012541</v>
      </c>
      <c r="U376" s="118">
        <f t="shared" si="11"/>
        <v>2907399.8301554183</v>
      </c>
    </row>
    <row r="377" spans="18:21" x14ac:dyDescent="0.2">
      <c r="R377" s="117">
        <v>357</v>
      </c>
      <c r="S377" s="117">
        <f t="shared" si="12"/>
        <v>3513.7334419012541</v>
      </c>
      <c r="U377" s="118">
        <f t="shared" si="11"/>
        <v>2930319.6540213018</v>
      </c>
    </row>
    <row r="378" spans="18:21" x14ac:dyDescent="0.2">
      <c r="R378" s="117">
        <v>358</v>
      </c>
      <c r="S378" s="117">
        <f t="shared" si="12"/>
        <v>3513.7334419012541</v>
      </c>
      <c r="U378" s="118">
        <f t="shared" si="11"/>
        <v>2953392.2767129578</v>
      </c>
    </row>
    <row r="379" spans="18:21" x14ac:dyDescent="0.2">
      <c r="R379" s="117">
        <v>359</v>
      </c>
      <c r="S379" s="117">
        <f t="shared" si="12"/>
        <v>3513.7334419012541</v>
      </c>
      <c r="U379" s="118">
        <f t="shared" si="11"/>
        <v>2976618.7168892245</v>
      </c>
    </row>
    <row r="380" spans="18:21" x14ac:dyDescent="0.2">
      <c r="R380" s="117">
        <v>360</v>
      </c>
      <c r="S380" s="117">
        <f t="shared" si="12"/>
        <v>3513.7334419012541</v>
      </c>
      <c r="U380" s="118">
        <f t="shared" si="11"/>
        <v>3000000</v>
      </c>
    </row>
    <row r="381" spans="18:21" x14ac:dyDescent="0.2">
      <c r="R381" s="117">
        <v>361</v>
      </c>
      <c r="S381" s="117">
        <f t="shared" si="12"/>
        <v>3619.1454451582917</v>
      </c>
      <c r="U381" s="118">
        <f t="shared" si="11"/>
        <v>3023643.2730814591</v>
      </c>
    </row>
    <row r="382" spans="18:21" x14ac:dyDescent="0.2">
      <c r="R382" s="117">
        <v>362</v>
      </c>
      <c r="S382" s="117">
        <f t="shared" si="12"/>
        <v>3619.1454451582917</v>
      </c>
      <c r="U382" s="118">
        <f t="shared" si="11"/>
        <v>3047444.1679834612</v>
      </c>
    </row>
    <row r="383" spans="18:21" x14ac:dyDescent="0.2">
      <c r="R383" s="117">
        <v>363</v>
      </c>
      <c r="S383" s="117">
        <f t="shared" si="12"/>
        <v>3619.1454451582917</v>
      </c>
      <c r="U383" s="118">
        <f t="shared" si="11"/>
        <v>3071403.7355181435</v>
      </c>
    </row>
    <row r="384" spans="18:21" x14ac:dyDescent="0.2">
      <c r="R384" s="117">
        <v>364</v>
      </c>
      <c r="S384" s="117">
        <f t="shared" si="12"/>
        <v>3619.1454451582917</v>
      </c>
      <c r="U384" s="118">
        <f t="shared" si="11"/>
        <v>3095523.033503057</v>
      </c>
    </row>
    <row r="385" spans="18:21" x14ac:dyDescent="0.2">
      <c r="R385" s="117">
        <v>365</v>
      </c>
      <c r="S385" s="117">
        <f t="shared" si="12"/>
        <v>3619.1454451582917</v>
      </c>
      <c r="U385" s="118">
        <f t="shared" si="11"/>
        <v>3119803.1268078699</v>
      </c>
    </row>
    <row r="386" spans="18:21" x14ac:dyDescent="0.2">
      <c r="R386" s="117">
        <v>366</v>
      </c>
      <c r="S386" s="117">
        <f t="shared" si="12"/>
        <v>3619.1454451582917</v>
      </c>
      <c r="U386" s="118">
        <f t="shared" si="11"/>
        <v>3144245.0874013812</v>
      </c>
    </row>
    <row r="387" spans="18:21" x14ac:dyDescent="0.2">
      <c r="R387" s="117">
        <v>367</v>
      </c>
      <c r="S387" s="117">
        <f t="shared" si="12"/>
        <v>3619.1454451582917</v>
      </c>
      <c r="U387" s="118">
        <f t="shared" si="11"/>
        <v>3168849.9943988496</v>
      </c>
    </row>
    <row r="388" spans="18:21" x14ac:dyDescent="0.2">
      <c r="R388" s="117">
        <v>368</v>
      </c>
      <c r="S388" s="117">
        <f t="shared" si="12"/>
        <v>3619.1454451582917</v>
      </c>
      <c r="U388" s="118">
        <f t="shared" si="11"/>
        <v>3193618.9341096343</v>
      </c>
    </row>
    <row r="389" spans="18:21" x14ac:dyDescent="0.2">
      <c r="R389" s="117">
        <v>369</v>
      </c>
      <c r="S389" s="117">
        <f t="shared" si="12"/>
        <v>3619.1454451582917</v>
      </c>
      <c r="U389" s="118">
        <f t="shared" si="11"/>
        <v>3218553.0000851573</v>
      </c>
    </row>
    <row r="390" spans="18:21" x14ac:dyDescent="0.2">
      <c r="R390" s="117">
        <v>370</v>
      </c>
      <c r="S390" s="117">
        <f t="shared" si="12"/>
        <v>3619.1454451582917</v>
      </c>
      <c r="U390" s="118">
        <f t="shared" si="11"/>
        <v>3243653.2931671841</v>
      </c>
    </row>
    <row r="391" spans="18:21" x14ac:dyDescent="0.2">
      <c r="R391" s="117">
        <v>371</v>
      </c>
      <c r="S391" s="117">
        <f t="shared" si="12"/>
        <v>3619.1454451582917</v>
      </c>
      <c r="U391" s="118">
        <f t="shared" si="11"/>
        <v>3268920.9215364242</v>
      </c>
    </row>
    <row r="392" spans="18:21" x14ac:dyDescent="0.2">
      <c r="R392" s="117">
        <v>372</v>
      </c>
      <c r="S392" s="117">
        <f t="shared" si="12"/>
        <v>3619.1454451582917</v>
      </c>
      <c r="U392" s="118">
        <f t="shared" si="11"/>
        <v>3294357.0007614596</v>
      </c>
    </row>
    <row r="393" spans="18:21" x14ac:dyDescent="0.2">
      <c r="R393" s="117">
        <v>373</v>
      </c>
      <c r="S393" s="117">
        <f t="shared" si="12"/>
        <v>3727.7198085130408</v>
      </c>
      <c r="U393" s="118">
        <f t="shared" si="11"/>
        <v>3320071.9520404385</v>
      </c>
    </row>
    <row r="394" spans="18:21" x14ac:dyDescent="0.2">
      <c r="R394" s="117">
        <v>374</v>
      </c>
      <c r="S394" s="117">
        <f t="shared" si="12"/>
        <v>3727.7198085130408</v>
      </c>
      <c r="U394" s="118">
        <f t="shared" si="11"/>
        <v>3345958.336327944</v>
      </c>
    </row>
    <row r="395" spans="18:21" x14ac:dyDescent="0.2">
      <c r="R395" s="117">
        <v>375</v>
      </c>
      <c r="S395" s="117">
        <f t="shared" si="12"/>
        <v>3727.7198085130408</v>
      </c>
      <c r="U395" s="118">
        <f t="shared" si="11"/>
        <v>3372017.2965106997</v>
      </c>
    </row>
    <row r="396" spans="18:21" x14ac:dyDescent="0.2">
      <c r="R396" s="117">
        <v>376</v>
      </c>
      <c r="S396" s="117">
        <f t="shared" si="12"/>
        <v>3727.7198085130408</v>
      </c>
      <c r="U396" s="118">
        <f t="shared" si="11"/>
        <v>3398249.9830946736</v>
      </c>
    </row>
    <row r="397" spans="18:21" x14ac:dyDescent="0.2">
      <c r="R397" s="117">
        <v>377</v>
      </c>
      <c r="S397" s="117">
        <f t="shared" si="12"/>
        <v>3727.7198085130408</v>
      </c>
      <c r="U397" s="118">
        <f t="shared" si="11"/>
        <v>3424657.5542558739</v>
      </c>
    </row>
    <row r="398" spans="18:21" x14ac:dyDescent="0.2">
      <c r="R398" s="117">
        <v>378</v>
      </c>
      <c r="S398" s="117">
        <f t="shared" si="12"/>
        <v>3727.7198085130408</v>
      </c>
      <c r="U398" s="118">
        <f t="shared" si="11"/>
        <v>3451241.1758914823</v>
      </c>
    </row>
    <row r="399" spans="18:21" x14ac:dyDescent="0.2">
      <c r="R399" s="117">
        <v>379</v>
      </c>
      <c r="S399" s="117">
        <f t="shared" si="12"/>
        <v>3727.7198085130408</v>
      </c>
      <c r="U399" s="118">
        <f t="shared" si="11"/>
        <v>3478002.0216713282</v>
      </c>
    </row>
    <row r="400" spans="18:21" x14ac:dyDescent="0.2">
      <c r="R400" s="117">
        <v>380</v>
      </c>
      <c r="S400" s="117">
        <f t="shared" si="12"/>
        <v>3727.7198085130408</v>
      </c>
      <c r="U400" s="118">
        <f t="shared" si="11"/>
        <v>3504941.2730897064</v>
      </c>
    </row>
    <row r="401" spans="18:21" x14ac:dyDescent="0.2">
      <c r="R401" s="117">
        <v>381</v>
      </c>
      <c r="S401" s="117">
        <f t="shared" si="12"/>
        <v>3727.7198085130408</v>
      </c>
      <c r="U401" s="118">
        <f t="shared" si="11"/>
        <v>3532060.1195175406</v>
      </c>
    </row>
    <row r="402" spans="18:21" x14ac:dyDescent="0.2">
      <c r="R402" s="117">
        <v>382</v>
      </c>
      <c r="S402" s="117">
        <f t="shared" si="12"/>
        <v>3727.7198085130408</v>
      </c>
      <c r="U402" s="118">
        <f t="shared" si="11"/>
        <v>3559359.7582548936</v>
      </c>
    </row>
    <row r="403" spans="18:21" x14ac:dyDescent="0.2">
      <c r="R403" s="117">
        <v>383</v>
      </c>
      <c r="S403" s="117">
        <f t="shared" si="12"/>
        <v>3727.7198085130408</v>
      </c>
      <c r="U403" s="118">
        <f t="shared" si="11"/>
        <v>3586841.3945838287</v>
      </c>
    </row>
    <row r="404" spans="18:21" x14ac:dyDescent="0.2">
      <c r="R404" s="117">
        <v>384</v>
      </c>
      <c r="S404" s="117">
        <f t="shared" si="12"/>
        <v>3727.7198085130408</v>
      </c>
      <c r="U404" s="118">
        <f t="shared" si="11"/>
        <v>3614506.2418216234</v>
      </c>
    </row>
    <row r="405" spans="18:21" x14ac:dyDescent="0.2">
      <c r="R405" s="117">
        <v>385</v>
      </c>
      <c r="S405" s="117">
        <f t="shared" si="12"/>
        <v>3839.5514027684321</v>
      </c>
      <c r="U405" s="118">
        <f t="shared" si="11"/>
        <v>3642468.0985125545</v>
      </c>
    </row>
    <row r="406" spans="18:21" x14ac:dyDescent="0.2">
      <c r="R406" s="117">
        <v>386</v>
      </c>
      <c r="S406" s="117">
        <f t="shared" si="12"/>
        <v>3839.5514027684321</v>
      </c>
      <c r="U406" s="118">
        <f t="shared" si="11"/>
        <v>3670616.3675814252</v>
      </c>
    </row>
    <row r="407" spans="18:21" x14ac:dyDescent="0.2">
      <c r="R407" s="117">
        <v>387</v>
      </c>
      <c r="S407" s="117">
        <f t="shared" si="12"/>
        <v>3839.5514027684321</v>
      </c>
      <c r="U407" s="118">
        <f t="shared" ref="U407:U470" si="13">(U406+S407)*(1+$U$19)</f>
        <v>3698952.2917774217</v>
      </c>
    </row>
    <row r="408" spans="18:21" x14ac:dyDescent="0.2">
      <c r="R408" s="117">
        <v>388</v>
      </c>
      <c r="S408" s="117">
        <f t="shared" si="12"/>
        <v>3839.5514027684321</v>
      </c>
      <c r="U408" s="118">
        <f t="shared" si="13"/>
        <v>3727477.1221347246</v>
      </c>
    </row>
    <row r="409" spans="18:21" x14ac:dyDescent="0.2">
      <c r="R409" s="117">
        <v>389</v>
      </c>
      <c r="S409" s="117">
        <f t="shared" si="12"/>
        <v>3839.5514027684321</v>
      </c>
      <c r="U409" s="118">
        <f t="shared" si="13"/>
        <v>3756192.118027743</v>
      </c>
    </row>
    <row r="410" spans="18:21" x14ac:dyDescent="0.2">
      <c r="R410" s="117">
        <v>390</v>
      </c>
      <c r="S410" s="117">
        <f t="shared" si="12"/>
        <v>3839.5514027684321</v>
      </c>
      <c r="U410" s="118">
        <f t="shared" si="13"/>
        <v>3785098.5472267149</v>
      </c>
    </row>
    <row r="411" spans="18:21" x14ac:dyDescent="0.2">
      <c r="R411" s="117">
        <v>391</v>
      </c>
      <c r="S411" s="117">
        <f t="shared" si="12"/>
        <v>3839.5514027684321</v>
      </c>
      <c r="U411" s="118">
        <f t="shared" si="13"/>
        <v>3814197.68595368</v>
      </c>
    </row>
    <row r="412" spans="18:21" x14ac:dyDescent="0.2">
      <c r="R412" s="117">
        <v>392</v>
      </c>
      <c r="S412" s="117">
        <f t="shared" si="12"/>
        <v>3839.5514027684321</v>
      </c>
      <c r="U412" s="118">
        <f t="shared" si="13"/>
        <v>3843490.8189388248</v>
      </c>
    </row>
    <row r="413" spans="18:21" x14ac:dyDescent="0.2">
      <c r="R413" s="117">
        <v>393</v>
      </c>
      <c r="S413" s="117">
        <f t="shared" si="12"/>
        <v>3839.5514027684321</v>
      </c>
      <c r="U413" s="118">
        <f t="shared" si="13"/>
        <v>3872979.2394772037</v>
      </c>
    </row>
    <row r="414" spans="18:21" x14ac:dyDescent="0.2">
      <c r="R414" s="117">
        <v>394</v>
      </c>
      <c r="S414" s="117">
        <f t="shared" si="12"/>
        <v>3839.5514027684321</v>
      </c>
      <c r="U414" s="118">
        <f t="shared" si="13"/>
        <v>3902664.2494858387</v>
      </c>
    </row>
    <row r="415" spans="18:21" x14ac:dyDescent="0.2">
      <c r="R415" s="117">
        <v>395</v>
      </c>
      <c r="S415" s="117">
        <f t="shared" si="12"/>
        <v>3839.5514027684321</v>
      </c>
      <c r="U415" s="118">
        <f t="shared" si="13"/>
        <v>3932547.1595611977</v>
      </c>
    </row>
    <row r="416" spans="18:21" x14ac:dyDescent="0.2">
      <c r="R416" s="117">
        <v>396</v>
      </c>
      <c r="S416" s="117">
        <f t="shared" si="12"/>
        <v>3839.5514027684321</v>
      </c>
      <c r="U416" s="118">
        <f t="shared" si="13"/>
        <v>3962629.2890370591</v>
      </c>
    </row>
    <row r="417" spans="18:21" x14ac:dyDescent="0.2">
      <c r="R417" s="117">
        <v>397</v>
      </c>
      <c r="S417" s="117">
        <f t="shared" si="12"/>
        <v>3954.7379448514853</v>
      </c>
      <c r="U417" s="118">
        <f t="shared" si="13"/>
        <v>3993027.9204951231</v>
      </c>
    </row>
    <row r="418" spans="18:21" x14ac:dyDescent="0.2">
      <c r="R418" s="117">
        <v>398</v>
      </c>
      <c r="S418" s="117">
        <f t="shared" ref="S418:S481" si="14">S406*(1+$S$19)</f>
        <v>3954.7379448514853</v>
      </c>
      <c r="U418" s="118">
        <f t="shared" si="13"/>
        <v>4023629.2094962411</v>
      </c>
    </row>
    <row r="419" spans="18:21" x14ac:dyDescent="0.2">
      <c r="R419" s="117">
        <v>399</v>
      </c>
      <c r="S419" s="117">
        <f t="shared" si="14"/>
        <v>3954.7379448514853</v>
      </c>
      <c r="U419" s="118">
        <f t="shared" si="13"/>
        <v>4054434.5070906999</v>
      </c>
    </row>
    <row r="420" spans="18:21" x14ac:dyDescent="0.2">
      <c r="R420" s="117">
        <v>400</v>
      </c>
      <c r="S420" s="117">
        <f t="shared" si="14"/>
        <v>3954.7379448514853</v>
      </c>
      <c r="U420" s="118">
        <f t="shared" si="13"/>
        <v>4085445.1733357883</v>
      </c>
    </row>
    <row r="421" spans="18:21" x14ac:dyDescent="0.2">
      <c r="R421" s="117">
        <v>401</v>
      </c>
      <c r="S421" s="117">
        <f t="shared" si="14"/>
        <v>3954.7379448514853</v>
      </c>
      <c r="U421" s="118">
        <f t="shared" si="13"/>
        <v>4116662.577355844</v>
      </c>
    </row>
    <row r="422" spans="18:21" x14ac:dyDescent="0.2">
      <c r="R422" s="117">
        <v>402</v>
      </c>
      <c r="S422" s="117">
        <f t="shared" si="14"/>
        <v>3954.7379448514853</v>
      </c>
      <c r="U422" s="118">
        <f t="shared" si="13"/>
        <v>4148088.0974026998</v>
      </c>
    </row>
    <row r="423" spans="18:21" x14ac:dyDescent="0.2">
      <c r="R423" s="117">
        <v>403</v>
      </c>
      <c r="S423" s="117">
        <f t="shared" si="14"/>
        <v>3954.7379448514853</v>
      </c>
      <c r="U423" s="118">
        <f t="shared" si="13"/>
        <v>4179723.1209165347</v>
      </c>
    </row>
    <row r="424" spans="18:21" x14ac:dyDescent="0.2">
      <c r="R424" s="117">
        <v>404</v>
      </c>
      <c r="S424" s="117">
        <f t="shared" si="14"/>
        <v>3954.7379448514853</v>
      </c>
      <c r="U424" s="118">
        <f t="shared" si="13"/>
        <v>4211569.0445871288</v>
      </c>
    </row>
    <row r="425" spans="18:21" x14ac:dyDescent="0.2">
      <c r="R425" s="117">
        <v>405</v>
      </c>
      <c r="S425" s="117">
        <f t="shared" si="14"/>
        <v>3954.7379448514853</v>
      </c>
      <c r="U425" s="118">
        <f t="shared" si="13"/>
        <v>4243627.2744155265</v>
      </c>
    </row>
    <row r="426" spans="18:21" x14ac:dyDescent="0.2">
      <c r="R426" s="117">
        <v>406</v>
      </c>
      <c r="S426" s="117">
        <f t="shared" si="14"/>
        <v>3954.7379448514853</v>
      </c>
      <c r="U426" s="118">
        <f t="shared" si="13"/>
        <v>4275899.2257761136</v>
      </c>
    </row>
    <row r="427" spans="18:21" x14ac:dyDescent="0.2">
      <c r="R427" s="117">
        <v>407</v>
      </c>
      <c r="S427" s="117">
        <f t="shared" si="14"/>
        <v>3954.7379448514853</v>
      </c>
      <c r="U427" s="118">
        <f t="shared" si="13"/>
        <v>4308386.3234791048</v>
      </c>
    </row>
    <row r="428" spans="18:21" x14ac:dyDescent="0.2">
      <c r="R428" s="117">
        <v>408</v>
      </c>
      <c r="S428" s="117">
        <f t="shared" si="14"/>
        <v>3954.7379448514853</v>
      </c>
      <c r="U428" s="118">
        <f t="shared" si="13"/>
        <v>4341090.0018334491</v>
      </c>
    </row>
    <row r="429" spans="18:21" x14ac:dyDescent="0.2">
      <c r="R429" s="117">
        <v>409</v>
      </c>
      <c r="S429" s="117">
        <f t="shared" si="14"/>
        <v>4073.3800831970298</v>
      </c>
      <c r="U429" s="118">
        <f t="shared" si="13"/>
        <v>4374131.13779609</v>
      </c>
    </row>
    <row r="430" spans="18:21" x14ac:dyDescent="0.2">
      <c r="R430" s="117">
        <v>410</v>
      </c>
      <c r="S430" s="117">
        <f t="shared" si="14"/>
        <v>4073.3800831970298</v>
      </c>
      <c r="U430" s="118">
        <f t="shared" si="13"/>
        <v>4407392.5479984814</v>
      </c>
    </row>
    <row r="431" spans="18:21" x14ac:dyDescent="0.2">
      <c r="R431" s="117">
        <v>411</v>
      </c>
      <c r="S431" s="117">
        <f t="shared" si="14"/>
        <v>4073.3800831970298</v>
      </c>
      <c r="U431" s="118">
        <f t="shared" si="13"/>
        <v>4440875.7009355556</v>
      </c>
    </row>
    <row r="432" spans="18:21" x14ac:dyDescent="0.2">
      <c r="R432" s="117">
        <v>412</v>
      </c>
      <c r="S432" s="117">
        <f t="shared" si="14"/>
        <v>4073.3800831970298</v>
      </c>
      <c r="U432" s="118">
        <f t="shared" si="13"/>
        <v>4474582.0748922108</v>
      </c>
    </row>
    <row r="433" spans="18:21" x14ac:dyDescent="0.2">
      <c r="R433" s="117">
        <v>413</v>
      </c>
      <c r="S433" s="117">
        <f t="shared" si="14"/>
        <v>4073.3800831970298</v>
      </c>
      <c r="U433" s="118">
        <f t="shared" si="13"/>
        <v>4508513.1580085764</v>
      </c>
    </row>
    <row r="434" spans="18:21" x14ac:dyDescent="0.2">
      <c r="R434" s="117">
        <v>414</v>
      </c>
      <c r="S434" s="117">
        <f t="shared" si="14"/>
        <v>4073.3800831970298</v>
      </c>
      <c r="U434" s="118">
        <f t="shared" si="13"/>
        <v>4542670.448345718</v>
      </c>
    </row>
    <row r="435" spans="18:21" x14ac:dyDescent="0.2">
      <c r="R435" s="117">
        <v>415</v>
      </c>
      <c r="S435" s="117">
        <f t="shared" si="14"/>
        <v>4073.3800831970298</v>
      </c>
      <c r="U435" s="118">
        <f t="shared" si="13"/>
        <v>4577055.4539517742</v>
      </c>
    </row>
    <row r="436" spans="18:21" x14ac:dyDescent="0.2">
      <c r="R436" s="117">
        <v>416</v>
      </c>
      <c r="S436" s="117">
        <f t="shared" si="14"/>
        <v>4073.3800831970298</v>
      </c>
      <c r="U436" s="118">
        <f t="shared" si="13"/>
        <v>4611669.6929285368</v>
      </c>
    </row>
    <row r="437" spans="18:21" x14ac:dyDescent="0.2">
      <c r="R437" s="117">
        <v>417</v>
      </c>
      <c r="S437" s="117">
        <f t="shared" si="14"/>
        <v>4073.3800831970298</v>
      </c>
      <c r="U437" s="118">
        <f t="shared" si="13"/>
        <v>4646514.6934984783</v>
      </c>
    </row>
    <row r="438" spans="18:21" x14ac:dyDescent="0.2">
      <c r="R438" s="117">
        <v>418</v>
      </c>
      <c r="S438" s="117">
        <f t="shared" si="14"/>
        <v>4073.3800831970298</v>
      </c>
      <c r="U438" s="118">
        <f t="shared" si="13"/>
        <v>4681591.9940722194</v>
      </c>
    </row>
    <row r="439" spans="18:21" x14ac:dyDescent="0.2">
      <c r="R439" s="117">
        <v>419</v>
      </c>
      <c r="S439" s="117">
        <f t="shared" si="14"/>
        <v>4073.3800831970298</v>
      </c>
      <c r="U439" s="118">
        <f t="shared" si="13"/>
        <v>4716903.1433164524</v>
      </c>
    </row>
    <row r="440" spans="18:21" x14ac:dyDescent="0.2">
      <c r="R440" s="117">
        <v>420</v>
      </c>
      <c r="S440" s="117">
        <f t="shared" si="14"/>
        <v>4073.3800831970298</v>
      </c>
      <c r="U440" s="118">
        <f t="shared" si="13"/>
        <v>4752449.7002223134</v>
      </c>
    </row>
    <row r="441" spans="18:21" x14ac:dyDescent="0.2">
      <c r="R441" s="117">
        <v>421</v>
      </c>
      <c r="S441" s="117">
        <f t="shared" si="14"/>
        <v>4195.581485692941</v>
      </c>
      <c r="U441" s="118">
        <f t="shared" si="13"/>
        <v>4788356.2502527265</v>
      </c>
    </row>
    <row r="442" spans="18:21" x14ac:dyDescent="0.2">
      <c r="R442" s="117">
        <v>422</v>
      </c>
      <c r="S442" s="117">
        <f t="shared" si="14"/>
        <v>4195.581485692941</v>
      </c>
      <c r="U442" s="118">
        <f t="shared" si="13"/>
        <v>4824502.177283342</v>
      </c>
    </row>
    <row r="443" spans="18:21" x14ac:dyDescent="0.2">
      <c r="R443" s="117">
        <v>423</v>
      </c>
      <c r="S443" s="117">
        <f t="shared" si="14"/>
        <v>4195.581485692941</v>
      </c>
      <c r="U443" s="118">
        <f t="shared" si="13"/>
        <v>4860889.0771608287</v>
      </c>
    </row>
    <row r="444" spans="18:21" x14ac:dyDescent="0.2">
      <c r="R444" s="117">
        <v>424</v>
      </c>
      <c r="S444" s="117">
        <f t="shared" si="14"/>
        <v>4195.581485692941</v>
      </c>
      <c r="U444" s="118">
        <f t="shared" si="13"/>
        <v>4897518.556370832</v>
      </c>
    </row>
    <row r="445" spans="18:21" x14ac:dyDescent="0.2">
      <c r="R445" s="117">
        <v>425</v>
      </c>
      <c r="S445" s="117">
        <f t="shared" si="14"/>
        <v>4195.581485692941</v>
      </c>
      <c r="U445" s="118">
        <f t="shared" si="13"/>
        <v>4934392.2321089022</v>
      </c>
    </row>
    <row r="446" spans="18:21" x14ac:dyDescent="0.2">
      <c r="R446" s="117">
        <v>426</v>
      </c>
      <c r="S446" s="117">
        <f t="shared" si="14"/>
        <v>4195.581485692941</v>
      </c>
      <c r="U446" s="118">
        <f t="shared" si="13"/>
        <v>4971511.7323518926</v>
      </c>
    </row>
    <row r="447" spans="18:21" x14ac:dyDescent="0.2">
      <c r="R447" s="117">
        <v>427</v>
      </c>
      <c r="S447" s="117">
        <f t="shared" si="14"/>
        <v>4195.581485692941</v>
      </c>
      <c r="U447" s="118">
        <f t="shared" si="13"/>
        <v>5008878.6959298365</v>
      </c>
    </row>
    <row r="448" spans="18:21" x14ac:dyDescent="0.2">
      <c r="R448" s="117">
        <v>428</v>
      </c>
      <c r="S448" s="117">
        <f t="shared" si="14"/>
        <v>4195.581485692941</v>
      </c>
      <c r="U448" s="118">
        <f t="shared" si="13"/>
        <v>5046494.7725983001</v>
      </c>
    </row>
    <row r="449" spans="18:21" x14ac:dyDescent="0.2">
      <c r="R449" s="117">
        <v>429</v>
      </c>
      <c r="S449" s="117">
        <f t="shared" si="14"/>
        <v>4195.581485692941</v>
      </c>
      <c r="U449" s="118">
        <f t="shared" si="13"/>
        <v>5084361.6231112201</v>
      </c>
    </row>
    <row r="450" spans="18:21" x14ac:dyDescent="0.2">
      <c r="R450" s="117">
        <v>430</v>
      </c>
      <c r="S450" s="117">
        <f t="shared" si="14"/>
        <v>4195.581485692941</v>
      </c>
      <c r="U450" s="118">
        <f t="shared" si="13"/>
        <v>5122480.919294226</v>
      </c>
    </row>
    <row r="451" spans="18:21" x14ac:dyDescent="0.2">
      <c r="R451" s="117">
        <v>431</v>
      </c>
      <c r="S451" s="117">
        <f t="shared" si="14"/>
        <v>4195.581485692941</v>
      </c>
      <c r="U451" s="118">
        <f t="shared" si="13"/>
        <v>5160854.3441184517</v>
      </c>
    </row>
    <row r="452" spans="18:21" x14ac:dyDescent="0.2">
      <c r="R452" s="117">
        <v>432</v>
      </c>
      <c r="S452" s="117">
        <f t="shared" si="14"/>
        <v>4195.581485692941</v>
      </c>
      <c r="U452" s="118">
        <f t="shared" si="13"/>
        <v>5199483.591774839</v>
      </c>
    </row>
    <row r="453" spans="18:21" x14ac:dyDescent="0.2">
      <c r="R453" s="117">
        <v>433</v>
      </c>
      <c r="S453" s="117">
        <f t="shared" si="14"/>
        <v>4321.4489302637294</v>
      </c>
      <c r="U453" s="118">
        <f t="shared" si="13"/>
        <v>5238497.0743098026</v>
      </c>
    </row>
    <row r="454" spans="18:21" x14ac:dyDescent="0.2">
      <c r="R454" s="117">
        <v>434</v>
      </c>
      <c r="S454" s="117">
        <f t="shared" si="14"/>
        <v>4321.4489302637294</v>
      </c>
      <c r="U454" s="118">
        <f t="shared" si="13"/>
        <v>5277770.6467283331</v>
      </c>
    </row>
    <row r="455" spans="18:21" x14ac:dyDescent="0.2">
      <c r="R455" s="117">
        <v>435</v>
      </c>
      <c r="S455" s="117">
        <f t="shared" si="14"/>
        <v>4321.4489302637294</v>
      </c>
      <c r="U455" s="118">
        <f t="shared" si="13"/>
        <v>5317306.042962987</v>
      </c>
    </row>
    <row r="456" spans="18:21" x14ac:dyDescent="0.2">
      <c r="R456" s="117">
        <v>436</v>
      </c>
      <c r="S456" s="117">
        <f t="shared" si="14"/>
        <v>4321.4489302637294</v>
      </c>
      <c r="U456" s="118">
        <f t="shared" si="13"/>
        <v>5357105.0085058715</v>
      </c>
    </row>
    <row r="457" spans="18:21" x14ac:dyDescent="0.2">
      <c r="R457" s="117">
        <v>437</v>
      </c>
      <c r="S457" s="117">
        <f t="shared" si="14"/>
        <v>4321.4489302637294</v>
      </c>
      <c r="U457" s="118">
        <f t="shared" si="13"/>
        <v>5397169.3004857088</v>
      </c>
    </row>
    <row r="458" spans="18:21" x14ac:dyDescent="0.2">
      <c r="R458" s="117">
        <v>438</v>
      </c>
      <c r="S458" s="117">
        <f t="shared" si="14"/>
        <v>4321.4489302637294</v>
      </c>
      <c r="U458" s="118">
        <f t="shared" si="13"/>
        <v>5437500.6877454119</v>
      </c>
    </row>
    <row r="459" spans="18:21" x14ac:dyDescent="0.2">
      <c r="R459" s="117">
        <v>439</v>
      </c>
      <c r="S459" s="117">
        <f t="shared" si="14"/>
        <v>4321.4489302637294</v>
      </c>
      <c r="U459" s="118">
        <f t="shared" si="13"/>
        <v>5478100.9509201795</v>
      </c>
    </row>
    <row r="460" spans="18:21" x14ac:dyDescent="0.2">
      <c r="R460" s="117">
        <v>440</v>
      </c>
      <c r="S460" s="117">
        <f t="shared" si="14"/>
        <v>4321.4489302637294</v>
      </c>
      <c r="U460" s="118">
        <f t="shared" si="13"/>
        <v>5518971.8825161122</v>
      </c>
    </row>
    <row r="461" spans="18:21" x14ac:dyDescent="0.2">
      <c r="R461" s="117">
        <v>441</v>
      </c>
      <c r="S461" s="117">
        <f t="shared" si="14"/>
        <v>4321.4489302637294</v>
      </c>
      <c r="U461" s="118">
        <f t="shared" si="13"/>
        <v>5560115.2869893508</v>
      </c>
    </row>
    <row r="462" spans="18:21" x14ac:dyDescent="0.2">
      <c r="R462" s="117">
        <v>442</v>
      </c>
      <c r="S462" s="117">
        <f t="shared" si="14"/>
        <v>4321.4489302637294</v>
      </c>
      <c r="U462" s="118">
        <f t="shared" si="13"/>
        <v>5601532.9808257446</v>
      </c>
    </row>
    <row r="463" spans="18:21" x14ac:dyDescent="0.2">
      <c r="R463" s="117">
        <v>443</v>
      </c>
      <c r="S463" s="117">
        <f t="shared" si="14"/>
        <v>4321.4489302637294</v>
      </c>
      <c r="U463" s="118">
        <f t="shared" si="13"/>
        <v>5643226.7926210482</v>
      </c>
    </row>
    <row r="464" spans="18:21" x14ac:dyDescent="0.2">
      <c r="R464" s="117">
        <v>444</v>
      </c>
      <c r="S464" s="117">
        <f t="shared" si="14"/>
        <v>4321.4489302637294</v>
      </c>
      <c r="U464" s="118">
        <f t="shared" si="13"/>
        <v>5685198.5631616535</v>
      </c>
    </row>
    <row r="465" spans="18:21" x14ac:dyDescent="0.2">
      <c r="R465" s="117">
        <v>445</v>
      </c>
      <c r="S465" s="117">
        <f t="shared" si="14"/>
        <v>4451.0923981716414</v>
      </c>
      <c r="U465" s="118">
        <f t="shared" si="13"/>
        <v>5727580.6532635568</v>
      </c>
    </row>
    <row r="466" spans="18:21" x14ac:dyDescent="0.2">
      <c r="R466" s="117">
        <v>446</v>
      </c>
      <c r="S466" s="117">
        <f t="shared" si="14"/>
        <v>4451.0923981716414</v>
      </c>
      <c r="U466" s="118">
        <f t="shared" si="13"/>
        <v>5770245.2906328058</v>
      </c>
    </row>
    <row r="467" spans="18:21" x14ac:dyDescent="0.2">
      <c r="R467" s="117">
        <v>447</v>
      </c>
      <c r="S467" s="117">
        <f t="shared" si="14"/>
        <v>4451.0923981716414</v>
      </c>
      <c r="U467" s="118">
        <f t="shared" si="13"/>
        <v>5813194.3589178501</v>
      </c>
    </row>
    <row r="468" spans="18:21" x14ac:dyDescent="0.2">
      <c r="R468" s="117">
        <v>448</v>
      </c>
      <c r="S468" s="117">
        <f t="shared" si="14"/>
        <v>4451.0923981716414</v>
      </c>
      <c r="U468" s="118">
        <f t="shared" si="13"/>
        <v>5856429.7543247947</v>
      </c>
    </row>
    <row r="469" spans="18:21" x14ac:dyDescent="0.2">
      <c r="R469" s="117">
        <v>449</v>
      </c>
      <c r="S469" s="117">
        <f t="shared" si="14"/>
        <v>4451.0923981716414</v>
      </c>
      <c r="U469" s="118">
        <f t="shared" si="13"/>
        <v>5899953.385701119</v>
      </c>
    </row>
    <row r="470" spans="18:21" x14ac:dyDescent="0.2">
      <c r="R470" s="117">
        <v>450</v>
      </c>
      <c r="S470" s="117">
        <f t="shared" si="14"/>
        <v>4451.0923981716414</v>
      </c>
      <c r="U470" s="118">
        <f t="shared" si="13"/>
        <v>5943767.1746199522</v>
      </c>
    </row>
    <row r="471" spans="18:21" x14ac:dyDescent="0.2">
      <c r="R471" s="117">
        <v>451</v>
      </c>
      <c r="S471" s="117">
        <f t="shared" si="14"/>
        <v>4451.0923981716414</v>
      </c>
      <c r="U471" s="118">
        <f t="shared" ref="U471:U500" si="15">(U470+S471)*(1+$U$19)</f>
        <v>5987873.0554649103</v>
      </c>
    </row>
    <row r="472" spans="18:21" x14ac:dyDescent="0.2">
      <c r="R472" s="117">
        <v>452</v>
      </c>
      <c r="S472" s="117">
        <f t="shared" si="14"/>
        <v>4451.0923981716414</v>
      </c>
      <c r="U472" s="118">
        <f t="shared" si="15"/>
        <v>6032272.9755155016</v>
      </c>
    </row>
    <row r="473" spans="18:21" x14ac:dyDescent="0.2">
      <c r="R473" s="117">
        <v>453</v>
      </c>
      <c r="S473" s="117">
        <f t="shared" si="14"/>
        <v>4451.0923981716414</v>
      </c>
      <c r="U473" s="118">
        <f t="shared" si="15"/>
        <v>6076968.8950330969</v>
      </c>
    </row>
    <row r="474" spans="18:21" x14ac:dyDescent="0.2">
      <c r="R474" s="117">
        <v>454</v>
      </c>
      <c r="S474" s="117">
        <f t="shared" si="14"/>
        <v>4451.0923981716414</v>
      </c>
      <c r="U474" s="118">
        <f t="shared" si="15"/>
        <v>6121962.787347476</v>
      </c>
    </row>
    <row r="475" spans="18:21" x14ac:dyDescent="0.2">
      <c r="R475" s="117">
        <v>455</v>
      </c>
      <c r="S475" s="117">
        <f t="shared" si="14"/>
        <v>4451.0923981716414</v>
      </c>
      <c r="U475" s="118">
        <f t="shared" si="15"/>
        <v>6167256.6389439516</v>
      </c>
    </row>
    <row r="476" spans="18:21" x14ac:dyDescent="0.2">
      <c r="R476" s="117">
        <v>456</v>
      </c>
      <c r="S476" s="117">
        <f t="shared" si="14"/>
        <v>4451.0923981716414</v>
      </c>
      <c r="U476" s="118">
        <f t="shared" si="15"/>
        <v>6212852.4495510701</v>
      </c>
    </row>
    <row r="477" spans="18:21" x14ac:dyDescent="0.2">
      <c r="R477" s="117">
        <v>457</v>
      </c>
      <c r="S477" s="117">
        <f t="shared" si="14"/>
        <v>4584.6251701167912</v>
      </c>
      <c r="U477" s="118">
        <f t="shared" si="15"/>
        <v>6258886.6552193286</v>
      </c>
    </row>
    <row r="478" spans="18:21" x14ac:dyDescent="0.2">
      <c r="R478" s="117">
        <v>458</v>
      </c>
      <c r="S478" s="117">
        <f t="shared" si="14"/>
        <v>4584.6251701167912</v>
      </c>
      <c r="U478" s="118">
        <f t="shared" si="15"/>
        <v>6305227.7555920416</v>
      </c>
    </row>
    <row r="479" spans="18:21" x14ac:dyDescent="0.2">
      <c r="R479" s="117">
        <v>459</v>
      </c>
      <c r="S479" s="117">
        <f t="shared" si="14"/>
        <v>4584.6251701167912</v>
      </c>
      <c r="U479" s="118">
        <f t="shared" si="15"/>
        <v>6351877.7966339057</v>
      </c>
    </row>
    <row r="480" spans="18:21" x14ac:dyDescent="0.2">
      <c r="R480" s="117">
        <v>460</v>
      </c>
      <c r="S480" s="117">
        <f t="shared" si="14"/>
        <v>4584.6251701167912</v>
      </c>
      <c r="U480" s="118">
        <f t="shared" si="15"/>
        <v>6398838.8379493831</v>
      </c>
    </row>
    <row r="481" spans="18:21" x14ac:dyDescent="0.2">
      <c r="R481" s="117">
        <v>461</v>
      </c>
      <c r="S481" s="117">
        <f t="shared" si="14"/>
        <v>4584.6251701167912</v>
      </c>
      <c r="U481" s="118">
        <f t="shared" si="15"/>
        <v>6446112.9528736295</v>
      </c>
    </row>
    <row r="482" spans="18:21" x14ac:dyDescent="0.2">
      <c r="R482" s="117">
        <v>462</v>
      </c>
      <c r="S482" s="117">
        <f t="shared" ref="S482:S500" si="16">S470*(1+$S$19)</f>
        <v>4584.6251701167912</v>
      </c>
      <c r="U482" s="118">
        <f t="shared" si="15"/>
        <v>6493702.2285640379</v>
      </c>
    </row>
    <row r="483" spans="18:21" x14ac:dyDescent="0.2">
      <c r="R483" s="117">
        <v>463</v>
      </c>
      <c r="S483" s="117">
        <f t="shared" si="16"/>
        <v>4584.6251701167912</v>
      </c>
      <c r="U483" s="118">
        <f t="shared" si="15"/>
        <v>6541608.7660923824</v>
      </c>
    </row>
    <row r="484" spans="18:21" x14ac:dyDescent="0.2">
      <c r="R484" s="117">
        <v>464</v>
      </c>
      <c r="S484" s="117">
        <f t="shared" si="16"/>
        <v>4584.6251701167912</v>
      </c>
      <c r="U484" s="118">
        <f t="shared" si="15"/>
        <v>6589834.6805375824</v>
      </c>
    </row>
    <row r="485" spans="18:21" x14ac:dyDescent="0.2">
      <c r="R485" s="117">
        <v>465</v>
      </c>
      <c r="S485" s="117">
        <f t="shared" si="16"/>
        <v>4584.6251701167912</v>
      </c>
      <c r="U485" s="118">
        <f t="shared" si="15"/>
        <v>6638382.101079084</v>
      </c>
    </row>
    <row r="486" spans="18:21" x14ac:dyDescent="0.2">
      <c r="R486" s="117">
        <v>466</v>
      </c>
      <c r="S486" s="117">
        <f t="shared" si="16"/>
        <v>4584.6251701167912</v>
      </c>
      <c r="U486" s="118">
        <f t="shared" si="15"/>
        <v>6687253.1710908618</v>
      </c>
    </row>
    <row r="487" spans="18:21" x14ac:dyDescent="0.2">
      <c r="R487" s="117">
        <v>467</v>
      </c>
      <c r="S487" s="117">
        <f t="shared" si="16"/>
        <v>4584.6251701167912</v>
      </c>
      <c r="U487" s="118">
        <f t="shared" si="15"/>
        <v>6736450.0482360516</v>
      </c>
    </row>
    <row r="488" spans="18:21" x14ac:dyDescent="0.2">
      <c r="R488" s="117">
        <v>468</v>
      </c>
      <c r="S488" s="117">
        <f t="shared" si="16"/>
        <v>4584.6251701167912</v>
      </c>
      <c r="U488" s="118">
        <f t="shared" si="15"/>
        <v>6785974.9045622097</v>
      </c>
    </row>
    <row r="489" spans="18:21" x14ac:dyDescent="0.2">
      <c r="R489" s="117">
        <v>469</v>
      </c>
      <c r="S489" s="117">
        <f t="shared" si="16"/>
        <v>4722.1639252202949</v>
      </c>
      <c r="U489" s="118">
        <f t="shared" si="15"/>
        <v>6835968.3822773453</v>
      </c>
    </row>
    <row r="490" spans="18:21" x14ac:dyDescent="0.2">
      <c r="R490" s="117">
        <v>470</v>
      </c>
      <c r="S490" s="117">
        <f t="shared" si="16"/>
        <v>4722.1639252202949</v>
      </c>
      <c r="U490" s="118">
        <f t="shared" si="15"/>
        <v>6886295.1498439154</v>
      </c>
    </row>
    <row r="491" spans="18:21" x14ac:dyDescent="0.2">
      <c r="R491" s="117">
        <v>471</v>
      </c>
      <c r="S491" s="117">
        <f t="shared" si="16"/>
        <v>4722.1639252202949</v>
      </c>
      <c r="U491" s="118">
        <f t="shared" si="15"/>
        <v>6936957.4291942632</v>
      </c>
    </row>
    <row r="492" spans="18:21" x14ac:dyDescent="0.2">
      <c r="R492" s="117">
        <v>472</v>
      </c>
      <c r="S492" s="117">
        <f t="shared" si="16"/>
        <v>4722.1639252202949</v>
      </c>
      <c r="U492" s="118">
        <f t="shared" si="15"/>
        <v>6987957.4570736131</v>
      </c>
    </row>
    <row r="493" spans="18:21" x14ac:dyDescent="0.2">
      <c r="R493" s="117">
        <v>473</v>
      </c>
      <c r="S493" s="117">
        <f t="shared" si="16"/>
        <v>4722.1639252202949</v>
      </c>
      <c r="U493" s="118">
        <f t="shared" si="15"/>
        <v>7039297.4851388251</v>
      </c>
    </row>
    <row r="494" spans="18:21" x14ac:dyDescent="0.2">
      <c r="R494" s="117">
        <v>474</v>
      </c>
      <c r="S494" s="117">
        <f t="shared" si="16"/>
        <v>4722.1639252202949</v>
      </c>
      <c r="U494" s="118">
        <f t="shared" si="15"/>
        <v>7090979.7800578056</v>
      </c>
    </row>
    <row r="495" spans="18:21" x14ac:dyDescent="0.2">
      <c r="R495" s="117">
        <v>475</v>
      </c>
      <c r="S495" s="117">
        <f t="shared" si="16"/>
        <v>4722.1639252202949</v>
      </c>
      <c r="U495" s="118">
        <f t="shared" si="15"/>
        <v>7143006.6236095792</v>
      </c>
    </row>
    <row r="496" spans="18:21" x14ac:dyDescent="0.2">
      <c r="R496" s="117">
        <v>476</v>
      </c>
      <c r="S496" s="117">
        <f t="shared" si="16"/>
        <v>4722.1639252202949</v>
      </c>
      <c r="U496" s="118">
        <f t="shared" si="15"/>
        <v>7195380.3127850313</v>
      </c>
    </row>
    <row r="497" spans="18:21" x14ac:dyDescent="0.2">
      <c r="R497" s="117">
        <v>477</v>
      </c>
      <c r="S497" s="117">
        <f t="shared" si="16"/>
        <v>4722.1639252202949</v>
      </c>
      <c r="U497" s="118">
        <f t="shared" si="15"/>
        <v>7248103.1598883197</v>
      </c>
    </row>
    <row r="498" spans="18:21" x14ac:dyDescent="0.2">
      <c r="R498" s="117">
        <v>478</v>
      </c>
      <c r="S498" s="117">
        <f t="shared" si="16"/>
        <v>4722.1639252202949</v>
      </c>
      <c r="U498" s="118">
        <f t="shared" si="15"/>
        <v>7301177.4926389633</v>
      </c>
    </row>
    <row r="499" spans="18:21" x14ac:dyDescent="0.2">
      <c r="R499" s="117">
        <v>479</v>
      </c>
      <c r="S499" s="117">
        <f t="shared" si="16"/>
        <v>4722.1639252202949</v>
      </c>
      <c r="U499" s="118">
        <f t="shared" si="15"/>
        <v>7354605.6542746108</v>
      </c>
    </row>
    <row r="500" spans="18:21" x14ac:dyDescent="0.2">
      <c r="R500" s="117">
        <v>480</v>
      </c>
      <c r="S500" s="117">
        <f t="shared" si="16"/>
        <v>4722.1639252202949</v>
      </c>
      <c r="U500" s="118">
        <f t="shared" si="15"/>
        <v>7408390.0036544958</v>
      </c>
    </row>
  </sheetData>
  <sheetProtection algorithmName="SHA-512" hashValue="wtgNJDE2VxkVoaVYefYHfQD0MXmnd6SezeXlActKVZQDf1AeQNwdlvW+LHWyyVBj4jbsSp3HmF2aH5ya1gNrgQ==" saltValue="2GE9q0nyE54nNwuRzpl3PA==" spinCount="100000" sheet="1" objects="1" scenarios="1"/>
  <mergeCells count="30">
    <mergeCell ref="D64:F64"/>
    <mergeCell ref="H64:J64"/>
    <mergeCell ref="F58:I58"/>
    <mergeCell ref="F59:I59"/>
    <mergeCell ref="D63:F63"/>
    <mergeCell ref="H63:J63"/>
    <mergeCell ref="F60:I60"/>
    <mergeCell ref="F56:I56"/>
    <mergeCell ref="F57:I57"/>
    <mergeCell ref="F10:I10"/>
    <mergeCell ref="A1:J1"/>
    <mergeCell ref="A2:J2"/>
    <mergeCell ref="F3:I3"/>
    <mergeCell ref="A53:J53"/>
    <mergeCell ref="H77:J77"/>
    <mergeCell ref="H78:J78"/>
    <mergeCell ref="D65:F65"/>
    <mergeCell ref="H65:J65"/>
    <mergeCell ref="D66:F66"/>
    <mergeCell ref="H66:J66"/>
    <mergeCell ref="H75:J75"/>
    <mergeCell ref="H76:J76"/>
    <mergeCell ref="AM5:AO8"/>
    <mergeCell ref="F11:I11"/>
    <mergeCell ref="F18:I18"/>
    <mergeCell ref="F41:I41"/>
    <mergeCell ref="F40:I40"/>
    <mergeCell ref="L4:N7"/>
    <mergeCell ref="F16:I16"/>
    <mergeCell ref="F17:I17"/>
  </mergeCells>
  <pageMargins left="0.7" right="0.7" top="0.75" bottom="0.75" header="0.3" footer="0.3"/>
  <pageSetup scale="76" orientation="portrait" horizontalDpi="1200" verticalDpi="1200" r:id="rId1"/>
  <rowBreaks count="1" manualBreakCount="1">
    <brk id="52" max="9" man="1"/>
  </rowBreaks>
  <colBreaks count="1" manualBreakCount="1">
    <brk id="1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99"/>
  <sheetViews>
    <sheetView showGridLines="0" zoomScaleNormal="100" workbookViewId="0">
      <selection activeCell="A2" sqref="A2:G2"/>
    </sheetView>
  </sheetViews>
  <sheetFormatPr defaultColWidth="9.140625" defaultRowHeight="15" x14ac:dyDescent="0.25"/>
  <cols>
    <col min="1" max="1" width="2.140625" style="155" customWidth="1"/>
    <col min="2" max="2" width="2.5703125" style="155" customWidth="1"/>
    <col min="3" max="3" width="36.7109375" style="154" customWidth="1"/>
    <col min="4" max="4" width="9.140625" style="154"/>
    <col min="5" max="5" width="15.5703125" style="156" customWidth="1"/>
    <col min="6" max="6" width="8" style="156" customWidth="1"/>
    <col min="7" max="7" width="16.7109375" style="156" customWidth="1"/>
    <col min="8" max="16384" width="9.140625" style="154"/>
  </cols>
  <sheetData>
    <row r="1" spans="1:11" ht="21.75" thickBot="1" x14ac:dyDescent="0.4">
      <c r="A1" s="773" t="s">
        <v>480</v>
      </c>
      <c r="B1" s="773"/>
      <c r="C1" s="773"/>
      <c r="D1" s="773"/>
      <c r="E1" s="773"/>
      <c r="F1" s="773"/>
      <c r="G1" s="773"/>
    </row>
    <row r="2" spans="1:11" ht="67.5" customHeight="1" thickBot="1" x14ac:dyDescent="0.25">
      <c r="A2" s="613" t="s">
        <v>820</v>
      </c>
      <c r="B2" s="619"/>
      <c r="C2" s="619"/>
      <c r="D2" s="619"/>
      <c r="E2" s="619"/>
      <c r="F2" s="619"/>
      <c r="G2" s="620"/>
    </row>
    <row r="3" spans="1:11" ht="28.5" customHeight="1" x14ac:dyDescent="0.25">
      <c r="A3" s="774" t="s">
        <v>788</v>
      </c>
      <c r="B3" s="774"/>
      <c r="C3" s="774"/>
      <c r="D3" s="774"/>
      <c r="E3" s="774"/>
      <c r="F3" s="774"/>
      <c r="G3" s="278"/>
    </row>
    <row r="4" spans="1:11" x14ac:dyDescent="0.25">
      <c r="A4" s="215"/>
      <c r="B4" s="215"/>
      <c r="C4" s="221"/>
      <c r="D4" s="221"/>
      <c r="E4" s="278"/>
      <c r="F4" s="278"/>
      <c r="G4" s="278"/>
    </row>
    <row r="5" spans="1:11" x14ac:dyDescent="0.25">
      <c r="A5" s="215" t="s">
        <v>481</v>
      </c>
      <c r="B5" s="215"/>
      <c r="C5" s="221"/>
      <c r="D5" s="221"/>
      <c r="E5" s="278"/>
      <c r="F5" s="278"/>
      <c r="G5" s="278"/>
      <c r="K5" s="300"/>
    </row>
    <row r="6" spans="1:11" ht="36.75" customHeight="1" x14ac:dyDescent="0.25">
      <c r="A6" s="215"/>
      <c r="B6" s="215" t="s">
        <v>490</v>
      </c>
      <c r="C6" s="221"/>
      <c r="D6" s="221"/>
      <c r="E6" s="244" t="s">
        <v>502</v>
      </c>
      <c r="F6" s="244"/>
      <c r="G6" s="244" t="s">
        <v>522</v>
      </c>
    </row>
    <row r="7" spans="1:11" x14ac:dyDescent="0.25">
      <c r="A7" s="215"/>
      <c r="B7" s="215"/>
      <c r="C7" s="221" t="s">
        <v>491</v>
      </c>
      <c r="D7" s="221"/>
      <c r="E7" s="279"/>
      <c r="F7" s="278"/>
      <c r="G7" s="279"/>
    </row>
    <row r="8" spans="1:11" x14ac:dyDescent="0.25">
      <c r="A8" s="215"/>
      <c r="B8" s="215"/>
      <c r="C8" s="221" t="s">
        <v>492</v>
      </c>
      <c r="D8" s="221"/>
      <c r="E8" s="279"/>
      <c r="F8" s="278"/>
      <c r="G8" s="279"/>
    </row>
    <row r="9" spans="1:11" x14ac:dyDescent="0.25">
      <c r="A9" s="215"/>
      <c r="B9" s="215"/>
      <c r="C9" s="221" t="s">
        <v>493</v>
      </c>
      <c r="D9" s="221"/>
      <c r="E9" s="279"/>
      <c r="F9" s="278"/>
      <c r="G9" s="279"/>
    </row>
    <row r="10" spans="1:11" x14ac:dyDescent="0.25">
      <c r="A10" s="215"/>
      <c r="B10" s="215"/>
      <c r="C10" s="221" t="s">
        <v>494</v>
      </c>
      <c r="D10" s="221"/>
      <c r="E10" s="279"/>
      <c r="F10" s="278"/>
      <c r="G10" s="279"/>
    </row>
    <row r="11" spans="1:11" x14ac:dyDescent="0.25">
      <c r="A11" s="215"/>
      <c r="B11" s="215"/>
      <c r="C11" s="221" t="s">
        <v>495</v>
      </c>
      <c r="D11" s="221"/>
      <c r="E11" s="279"/>
      <c r="F11" s="278"/>
      <c r="G11" s="279"/>
    </row>
    <row r="12" spans="1:11" x14ac:dyDescent="0.25">
      <c r="A12" s="215"/>
      <c r="B12" s="215"/>
      <c r="C12" s="221" t="s">
        <v>782</v>
      </c>
      <c r="D12" s="221"/>
      <c r="E12" s="279"/>
      <c r="F12" s="278"/>
      <c r="G12" s="279"/>
    </row>
    <row r="13" spans="1:11" x14ac:dyDescent="0.25">
      <c r="A13" s="215"/>
      <c r="B13" s="215"/>
      <c r="C13" s="221"/>
      <c r="D13" s="221"/>
      <c r="E13" s="278"/>
      <c r="F13" s="278"/>
      <c r="G13" s="278"/>
    </row>
    <row r="14" spans="1:11" ht="30" x14ac:dyDescent="0.25">
      <c r="A14" s="215"/>
      <c r="B14" s="215" t="s">
        <v>510</v>
      </c>
      <c r="C14" s="221"/>
      <c r="D14" s="221"/>
      <c r="E14" s="244" t="s">
        <v>503</v>
      </c>
      <c r="F14" s="244"/>
      <c r="G14" s="244" t="s">
        <v>522</v>
      </c>
    </row>
    <row r="15" spans="1:11" x14ac:dyDescent="0.25">
      <c r="A15" s="215"/>
      <c r="B15" s="215"/>
      <c r="C15" s="221" t="s">
        <v>482</v>
      </c>
      <c r="D15" s="221"/>
      <c r="E15" s="279"/>
      <c r="F15" s="278"/>
      <c r="G15" s="279"/>
    </row>
    <row r="16" spans="1:11" x14ac:dyDescent="0.25">
      <c r="A16" s="215"/>
      <c r="B16" s="215"/>
      <c r="C16" s="221" t="s">
        <v>483</v>
      </c>
      <c r="D16" s="221"/>
      <c r="E16" s="279"/>
      <c r="F16" s="278"/>
      <c r="G16" s="279"/>
    </row>
    <row r="17" spans="1:7" x14ac:dyDescent="0.25">
      <c r="A17" s="215"/>
      <c r="B17" s="215"/>
      <c r="C17" s="221" t="s">
        <v>484</v>
      </c>
      <c r="D17" s="221"/>
      <c r="E17" s="279"/>
      <c r="F17" s="278"/>
      <c r="G17" s="279"/>
    </row>
    <row r="18" spans="1:7" x14ac:dyDescent="0.25">
      <c r="A18" s="215"/>
      <c r="B18" s="215"/>
      <c r="C18" s="221" t="s">
        <v>485</v>
      </c>
      <c r="D18" s="221"/>
      <c r="E18" s="279"/>
      <c r="F18" s="278"/>
      <c r="G18" s="279"/>
    </row>
    <row r="19" spans="1:7" x14ac:dyDescent="0.25">
      <c r="A19" s="215"/>
      <c r="B19" s="215"/>
      <c r="C19" s="221" t="s">
        <v>85</v>
      </c>
      <c r="D19" s="221"/>
      <c r="E19" s="279"/>
      <c r="F19" s="278"/>
      <c r="G19" s="279"/>
    </row>
    <row r="20" spans="1:7" x14ac:dyDescent="0.25">
      <c r="A20" s="215"/>
      <c r="B20" s="215"/>
      <c r="C20" s="221"/>
      <c r="D20" s="221"/>
      <c r="E20" s="278"/>
      <c r="F20" s="278"/>
      <c r="G20" s="278"/>
    </row>
    <row r="21" spans="1:7" x14ac:dyDescent="0.25">
      <c r="A21" s="215"/>
      <c r="B21" s="215" t="s">
        <v>486</v>
      </c>
      <c r="C21" s="221"/>
      <c r="D21" s="221"/>
      <c r="E21" s="244" t="s">
        <v>504</v>
      </c>
      <c r="F21" s="244"/>
      <c r="G21" s="244" t="s">
        <v>505</v>
      </c>
    </row>
    <row r="22" spans="1:7" x14ac:dyDescent="0.25">
      <c r="A22" s="215"/>
      <c r="B22" s="215"/>
      <c r="C22" s="221" t="s">
        <v>487</v>
      </c>
      <c r="D22" s="221"/>
      <c r="E22" s="279"/>
      <c r="F22" s="278"/>
      <c r="G22" s="279"/>
    </row>
    <row r="23" spans="1:7" x14ac:dyDescent="0.25">
      <c r="A23" s="215"/>
      <c r="B23" s="215"/>
      <c r="C23" s="221" t="s">
        <v>488</v>
      </c>
      <c r="D23" s="221"/>
      <c r="E23" s="279"/>
      <c r="F23" s="278"/>
      <c r="G23" s="279"/>
    </row>
    <row r="24" spans="1:7" x14ac:dyDescent="0.25">
      <c r="A24" s="215"/>
      <c r="B24" s="215"/>
      <c r="C24" s="221" t="s">
        <v>489</v>
      </c>
      <c r="D24" s="221"/>
      <c r="E24" s="279"/>
      <c r="F24" s="278"/>
      <c r="G24" s="279"/>
    </row>
    <row r="25" spans="1:7" x14ac:dyDescent="0.25">
      <c r="A25" s="215"/>
      <c r="B25" s="215"/>
      <c r="C25" s="221"/>
      <c r="D25" s="221"/>
      <c r="E25" s="278"/>
      <c r="F25" s="278"/>
      <c r="G25" s="278"/>
    </row>
    <row r="26" spans="1:7" x14ac:dyDescent="0.25">
      <c r="A26" s="215"/>
      <c r="B26" s="215" t="s">
        <v>496</v>
      </c>
      <c r="C26" s="221"/>
      <c r="D26" s="221"/>
      <c r="E26" s="278"/>
      <c r="F26" s="278"/>
      <c r="G26" s="278"/>
    </row>
    <row r="27" spans="1:7" x14ac:dyDescent="0.25">
      <c r="A27" s="215"/>
      <c r="B27" s="215"/>
      <c r="C27" s="221" t="s">
        <v>506</v>
      </c>
      <c r="D27" s="221"/>
      <c r="E27" s="279"/>
      <c r="F27" s="278"/>
      <c r="G27" s="278"/>
    </row>
    <row r="28" spans="1:7" x14ac:dyDescent="0.25">
      <c r="A28" s="215"/>
      <c r="B28" s="215"/>
      <c r="C28" s="221" t="s">
        <v>507</v>
      </c>
      <c r="D28" s="221"/>
      <c r="E28" s="280"/>
      <c r="F28" s="278"/>
      <c r="G28" s="278"/>
    </row>
    <row r="29" spans="1:7" x14ac:dyDescent="0.25">
      <c r="A29" s="215"/>
      <c r="B29" s="215"/>
      <c r="C29" s="221" t="s">
        <v>508</v>
      </c>
      <c r="D29" s="221"/>
      <c r="E29" s="280"/>
      <c r="F29" s="278"/>
      <c r="G29" s="278"/>
    </row>
    <row r="30" spans="1:7" x14ac:dyDescent="0.25">
      <c r="A30" s="215"/>
      <c r="B30" s="215"/>
      <c r="C30" s="281" t="s">
        <v>509</v>
      </c>
      <c r="D30" s="221"/>
      <c r="E30" s="497">
        <f>E27*E28*E29</f>
        <v>0</v>
      </c>
      <c r="F30" s="278"/>
      <c r="G30" s="278"/>
    </row>
    <row r="31" spans="1:7" x14ac:dyDescent="0.25">
      <c r="A31" s="215"/>
      <c r="B31" s="215"/>
      <c r="C31" s="221"/>
      <c r="D31" s="221"/>
      <c r="E31" s="278"/>
      <c r="F31" s="278"/>
      <c r="G31" s="278"/>
    </row>
    <row r="32" spans="1:7" ht="30" x14ac:dyDescent="0.25">
      <c r="A32" s="215"/>
      <c r="B32" s="215" t="s">
        <v>499</v>
      </c>
      <c r="C32" s="221"/>
      <c r="D32" s="221"/>
      <c r="E32" s="244" t="s">
        <v>265</v>
      </c>
      <c r="F32" s="278"/>
      <c r="G32" s="244" t="s">
        <v>522</v>
      </c>
    </row>
    <row r="33" spans="1:7" x14ac:dyDescent="0.25">
      <c r="A33" s="215"/>
      <c r="B33" s="215"/>
      <c r="C33" s="221" t="s">
        <v>500</v>
      </c>
      <c r="D33" s="221"/>
      <c r="E33" s="279"/>
      <c r="F33" s="278"/>
      <c r="G33" s="279"/>
    </row>
    <row r="34" spans="1:7" x14ac:dyDescent="0.25">
      <c r="A34" s="215"/>
      <c r="B34" s="215"/>
      <c r="C34" s="221" t="s">
        <v>501</v>
      </c>
      <c r="D34" s="221"/>
      <c r="E34" s="279"/>
      <c r="F34" s="278"/>
      <c r="G34" s="279"/>
    </row>
    <row r="35" spans="1:7" x14ac:dyDescent="0.25">
      <c r="A35" s="215"/>
      <c r="B35" s="215"/>
      <c r="C35" s="221" t="s">
        <v>47</v>
      </c>
      <c r="D35" s="221"/>
      <c r="E35" s="279"/>
      <c r="F35" s="278"/>
      <c r="G35" s="279"/>
    </row>
    <row r="36" spans="1:7" x14ac:dyDescent="0.25">
      <c r="A36" s="215"/>
      <c r="B36" s="215"/>
      <c r="C36" s="221"/>
      <c r="D36" s="221"/>
      <c r="E36" s="278"/>
      <c r="F36" s="278"/>
      <c r="G36" s="278"/>
    </row>
    <row r="37" spans="1:7" ht="30" x14ac:dyDescent="0.25">
      <c r="A37" s="215"/>
      <c r="B37" s="215" t="s">
        <v>497</v>
      </c>
      <c r="C37" s="221"/>
      <c r="D37" s="221"/>
      <c r="E37" s="244" t="s">
        <v>265</v>
      </c>
      <c r="F37" s="278"/>
      <c r="G37" s="244" t="s">
        <v>522</v>
      </c>
    </row>
    <row r="38" spans="1:7" x14ac:dyDescent="0.25">
      <c r="A38" s="215"/>
      <c r="B38" s="215"/>
      <c r="C38" s="221" t="s">
        <v>498</v>
      </c>
      <c r="D38" s="221"/>
      <c r="E38" s="279"/>
      <c r="F38" s="278"/>
      <c r="G38" s="279"/>
    </row>
    <row r="39" spans="1:7" x14ac:dyDescent="0.25">
      <c r="A39" s="215"/>
      <c r="B39" s="215"/>
      <c r="C39" s="221" t="s">
        <v>752</v>
      </c>
      <c r="D39" s="221"/>
      <c r="E39" s="279"/>
      <c r="F39" s="278"/>
      <c r="G39" s="279"/>
    </row>
    <row r="40" spans="1:7" x14ac:dyDescent="0.25">
      <c r="A40" s="215"/>
      <c r="B40" s="215"/>
      <c r="C40" s="221" t="s">
        <v>47</v>
      </c>
      <c r="D40" s="221"/>
      <c r="E40" s="279"/>
      <c r="F40" s="278"/>
      <c r="G40" s="279"/>
    </row>
    <row r="41" spans="1:7" x14ac:dyDescent="0.25">
      <c r="A41" s="215"/>
      <c r="B41" s="215"/>
      <c r="C41" s="221"/>
      <c r="D41" s="221"/>
      <c r="E41" s="278"/>
      <c r="F41" s="278"/>
      <c r="G41" s="278"/>
    </row>
    <row r="42" spans="1:7" x14ac:dyDescent="0.25">
      <c r="A42" s="215"/>
      <c r="B42" s="215"/>
      <c r="C42" s="221"/>
      <c r="D42" s="221"/>
      <c r="E42" s="278"/>
      <c r="F42" s="278"/>
      <c r="G42" s="278"/>
    </row>
    <row r="43" spans="1:7" x14ac:dyDescent="0.25">
      <c r="A43" s="215"/>
      <c r="B43" s="215"/>
      <c r="C43" s="221"/>
      <c r="D43" s="221"/>
      <c r="E43" s="278"/>
      <c r="F43" s="278"/>
      <c r="G43" s="278"/>
    </row>
    <row r="44" spans="1:7" x14ac:dyDescent="0.25">
      <c r="A44" s="215"/>
      <c r="B44" s="215"/>
      <c r="C44" s="221"/>
      <c r="D44" s="221"/>
      <c r="E44" s="278"/>
      <c r="F44" s="278"/>
      <c r="G44" s="278"/>
    </row>
    <row r="45" spans="1:7" x14ac:dyDescent="0.25">
      <c r="A45" s="215"/>
      <c r="B45" s="215"/>
      <c r="C45" s="221"/>
      <c r="D45" s="221"/>
      <c r="E45" s="278"/>
      <c r="F45" s="278"/>
      <c r="G45" s="278"/>
    </row>
    <row r="46" spans="1:7" x14ac:dyDescent="0.25">
      <c r="A46" s="215"/>
      <c r="B46" s="215"/>
      <c r="C46" s="221"/>
      <c r="D46" s="221"/>
      <c r="E46" s="278"/>
      <c r="F46" s="278"/>
      <c r="G46" s="278"/>
    </row>
    <row r="47" spans="1:7" x14ac:dyDescent="0.25">
      <c r="A47" s="215"/>
      <c r="B47" s="215"/>
      <c r="C47" s="221"/>
      <c r="D47" s="221"/>
      <c r="E47" s="278"/>
      <c r="F47" s="278"/>
      <c r="G47" s="278"/>
    </row>
    <row r="48" spans="1:7" x14ac:dyDescent="0.25">
      <c r="A48" s="215"/>
      <c r="B48" s="215"/>
      <c r="C48" s="221"/>
      <c r="D48" s="221"/>
      <c r="E48" s="278"/>
      <c r="F48" s="278"/>
      <c r="G48" s="278"/>
    </row>
    <row r="49" spans="1:7" x14ac:dyDescent="0.25">
      <c r="A49" s="215"/>
      <c r="B49" s="215"/>
      <c r="C49" s="221"/>
      <c r="D49" s="221"/>
      <c r="E49" s="278"/>
      <c r="F49" s="278"/>
      <c r="G49" s="278"/>
    </row>
    <row r="50" spans="1:7" x14ac:dyDescent="0.25">
      <c r="A50" s="215"/>
      <c r="B50" s="215"/>
      <c r="C50" s="221"/>
      <c r="D50" s="221"/>
      <c r="E50" s="278"/>
      <c r="F50" s="278"/>
      <c r="G50" s="278"/>
    </row>
    <row r="51" spans="1:7" x14ac:dyDescent="0.25">
      <c r="A51" s="215"/>
      <c r="B51" s="215"/>
      <c r="C51" s="221"/>
      <c r="D51" s="221"/>
      <c r="E51" s="278"/>
      <c r="F51" s="278"/>
      <c r="G51" s="278"/>
    </row>
    <row r="52" spans="1:7" x14ac:dyDescent="0.25">
      <c r="A52" s="215"/>
      <c r="B52" s="215"/>
      <c r="C52" s="221"/>
      <c r="D52" s="221"/>
      <c r="E52" s="278"/>
      <c r="F52" s="278"/>
      <c r="G52" s="278"/>
    </row>
    <row r="53" spans="1:7" x14ac:dyDescent="0.25">
      <c r="A53" s="215"/>
      <c r="B53" s="215"/>
      <c r="C53" s="221"/>
      <c r="D53" s="221"/>
      <c r="E53" s="278"/>
      <c r="F53" s="278"/>
      <c r="G53" s="278"/>
    </row>
    <row r="54" spans="1:7" x14ac:dyDescent="0.25">
      <c r="A54" s="215"/>
      <c r="B54" s="215"/>
      <c r="C54" s="221"/>
      <c r="D54" s="221"/>
      <c r="E54" s="278"/>
      <c r="F54" s="278"/>
      <c r="G54" s="278"/>
    </row>
    <row r="55" spans="1:7" x14ac:dyDescent="0.25">
      <c r="A55" s="215"/>
      <c r="B55" s="215"/>
      <c r="C55" s="221"/>
      <c r="D55" s="221"/>
      <c r="E55" s="278"/>
      <c r="F55" s="278"/>
      <c r="G55" s="278"/>
    </row>
    <row r="56" spans="1:7" x14ac:dyDescent="0.25">
      <c r="A56" s="215"/>
      <c r="B56" s="215"/>
      <c r="C56" s="221"/>
      <c r="D56" s="221"/>
      <c r="E56" s="278"/>
      <c r="F56" s="278"/>
      <c r="G56" s="278"/>
    </row>
    <row r="57" spans="1:7" x14ac:dyDescent="0.25">
      <c r="A57" s="215"/>
      <c r="B57" s="215"/>
      <c r="C57" s="221"/>
      <c r="D57" s="221"/>
      <c r="E57" s="278"/>
      <c r="F57" s="278"/>
      <c r="G57" s="278"/>
    </row>
    <row r="58" spans="1:7" x14ac:dyDescent="0.25">
      <c r="A58" s="215"/>
      <c r="B58" s="215"/>
      <c r="C58" s="221"/>
      <c r="D58" s="221"/>
      <c r="E58" s="278"/>
      <c r="F58" s="278"/>
      <c r="G58" s="278"/>
    </row>
    <row r="59" spans="1:7" x14ac:dyDescent="0.25">
      <c r="A59" s="215"/>
      <c r="B59" s="215"/>
      <c r="C59" s="221"/>
      <c r="D59" s="221"/>
      <c r="E59" s="278"/>
      <c r="F59" s="278"/>
      <c r="G59" s="278"/>
    </row>
    <row r="60" spans="1:7" x14ac:dyDescent="0.25">
      <c r="A60" s="215"/>
      <c r="B60" s="215"/>
      <c r="C60" s="221"/>
      <c r="D60" s="221"/>
      <c r="E60" s="278"/>
      <c r="F60" s="278"/>
      <c r="G60" s="278"/>
    </row>
    <row r="61" spans="1:7" x14ac:dyDescent="0.25">
      <c r="A61" s="215"/>
      <c r="B61" s="215"/>
      <c r="C61" s="221"/>
      <c r="D61" s="221"/>
      <c r="E61" s="278"/>
      <c r="F61" s="278"/>
      <c r="G61" s="278"/>
    </row>
    <row r="62" spans="1:7" x14ac:dyDescent="0.25">
      <c r="A62" s="215"/>
      <c r="B62" s="215"/>
      <c r="C62" s="221"/>
      <c r="D62" s="221"/>
      <c r="E62" s="278"/>
      <c r="F62" s="278"/>
      <c r="G62" s="278"/>
    </row>
    <row r="63" spans="1:7" x14ac:dyDescent="0.25">
      <c r="A63" s="215"/>
      <c r="B63" s="215"/>
      <c r="C63" s="221"/>
      <c r="D63" s="221"/>
      <c r="E63" s="278"/>
      <c r="F63" s="278"/>
      <c r="G63" s="278"/>
    </row>
    <row r="64" spans="1:7" x14ac:dyDescent="0.25">
      <c r="A64" s="215"/>
      <c r="B64" s="215"/>
      <c r="C64" s="221"/>
      <c r="D64" s="221"/>
      <c r="E64" s="278"/>
      <c r="F64" s="278"/>
      <c r="G64" s="278"/>
    </row>
    <row r="65" spans="1:7" x14ac:dyDescent="0.25">
      <c r="A65" s="215"/>
      <c r="B65" s="215"/>
      <c r="C65" s="221"/>
      <c r="D65" s="221"/>
      <c r="E65" s="278"/>
      <c r="F65" s="278"/>
      <c r="G65" s="278"/>
    </row>
    <row r="66" spans="1:7" x14ac:dyDescent="0.25">
      <c r="A66" s="215"/>
      <c r="B66" s="215"/>
      <c r="C66" s="221"/>
      <c r="D66" s="221"/>
      <c r="E66" s="278"/>
      <c r="F66" s="278"/>
      <c r="G66" s="278"/>
    </row>
    <row r="67" spans="1:7" x14ac:dyDescent="0.25">
      <c r="A67" s="215"/>
      <c r="B67" s="215"/>
      <c r="C67" s="221"/>
      <c r="D67" s="221"/>
      <c r="E67" s="278"/>
      <c r="F67" s="278"/>
      <c r="G67" s="278"/>
    </row>
    <row r="68" spans="1:7" x14ac:dyDescent="0.25">
      <c r="A68" s="215"/>
      <c r="B68" s="215"/>
      <c r="C68" s="221"/>
      <c r="D68" s="221"/>
      <c r="E68" s="278"/>
      <c r="F68" s="278"/>
      <c r="G68" s="278"/>
    </row>
    <row r="69" spans="1:7" x14ac:dyDescent="0.25">
      <c r="A69" s="215"/>
      <c r="B69" s="215"/>
      <c r="C69" s="221"/>
      <c r="D69" s="221"/>
      <c r="E69" s="278"/>
      <c r="F69" s="278"/>
      <c r="G69" s="278"/>
    </row>
    <row r="70" spans="1:7" x14ac:dyDescent="0.25">
      <c r="A70" s="215"/>
      <c r="B70" s="215"/>
      <c r="C70" s="221"/>
      <c r="D70" s="221"/>
      <c r="E70" s="278"/>
      <c r="F70" s="278"/>
      <c r="G70" s="278"/>
    </row>
    <row r="71" spans="1:7" x14ac:dyDescent="0.25">
      <c r="A71" s="215"/>
      <c r="B71" s="215"/>
      <c r="C71" s="221"/>
      <c r="D71" s="221"/>
      <c r="E71" s="278"/>
      <c r="F71" s="278"/>
      <c r="G71" s="278"/>
    </row>
    <row r="72" spans="1:7" x14ac:dyDescent="0.25">
      <c r="A72" s="215"/>
      <c r="B72" s="215"/>
      <c r="C72" s="221"/>
      <c r="D72" s="221"/>
      <c r="E72" s="278"/>
      <c r="F72" s="278"/>
      <c r="G72" s="278"/>
    </row>
    <row r="73" spans="1:7" x14ac:dyDescent="0.25">
      <c r="A73" s="215"/>
      <c r="B73" s="215"/>
      <c r="C73" s="221"/>
      <c r="D73" s="221"/>
      <c r="E73" s="278"/>
      <c r="F73" s="278"/>
      <c r="G73" s="278"/>
    </row>
    <row r="74" spans="1:7" x14ac:dyDescent="0.25">
      <c r="A74" s="215"/>
      <c r="B74" s="215"/>
      <c r="C74" s="221"/>
      <c r="D74" s="221"/>
      <c r="E74" s="278"/>
      <c r="F74" s="278"/>
      <c r="G74" s="278"/>
    </row>
    <row r="75" spans="1:7" x14ac:dyDescent="0.25">
      <c r="A75" s="215"/>
      <c r="B75" s="215"/>
      <c r="C75" s="221"/>
      <c r="D75" s="221"/>
      <c r="E75" s="278"/>
      <c r="F75" s="278"/>
      <c r="G75" s="278"/>
    </row>
    <row r="76" spans="1:7" x14ac:dyDescent="0.25">
      <c r="A76" s="215"/>
      <c r="B76" s="215"/>
      <c r="C76" s="221"/>
      <c r="D76" s="221"/>
      <c r="E76" s="278"/>
      <c r="F76" s="278"/>
      <c r="G76" s="278"/>
    </row>
    <row r="77" spans="1:7" x14ac:dyDescent="0.25">
      <c r="A77" s="215"/>
      <c r="B77" s="215"/>
      <c r="C77" s="221"/>
      <c r="D77" s="221"/>
      <c r="E77" s="278"/>
      <c r="F77" s="278"/>
      <c r="G77" s="278"/>
    </row>
    <row r="78" spans="1:7" x14ac:dyDescent="0.25">
      <c r="A78" s="215"/>
      <c r="B78" s="215"/>
      <c r="C78" s="221"/>
      <c r="D78" s="221"/>
      <c r="E78" s="278"/>
      <c r="F78" s="278"/>
      <c r="G78" s="278"/>
    </row>
    <row r="79" spans="1:7" x14ac:dyDescent="0.25">
      <c r="A79" s="215"/>
      <c r="B79" s="215"/>
      <c r="C79" s="221"/>
      <c r="D79" s="221"/>
      <c r="E79" s="278"/>
      <c r="F79" s="278"/>
      <c r="G79" s="278"/>
    </row>
    <row r="80" spans="1:7" x14ac:dyDescent="0.25">
      <c r="A80" s="215"/>
      <c r="B80" s="215"/>
      <c r="C80" s="221"/>
      <c r="D80" s="221"/>
      <c r="E80" s="278"/>
      <c r="F80" s="278"/>
      <c r="G80" s="278"/>
    </row>
    <row r="81" spans="1:7" x14ac:dyDescent="0.25">
      <c r="A81" s="215"/>
      <c r="B81" s="215"/>
      <c r="C81" s="221"/>
      <c r="D81" s="221"/>
      <c r="E81" s="278"/>
      <c r="F81" s="278"/>
      <c r="G81" s="278"/>
    </row>
    <row r="82" spans="1:7" x14ac:dyDescent="0.25">
      <c r="A82" s="215"/>
      <c r="B82" s="215"/>
      <c r="C82" s="221"/>
      <c r="D82" s="221"/>
      <c r="E82" s="278"/>
      <c r="F82" s="278"/>
      <c r="G82" s="278"/>
    </row>
    <row r="83" spans="1:7" x14ac:dyDescent="0.25">
      <c r="A83" s="215"/>
      <c r="B83" s="215"/>
      <c r="C83" s="221"/>
      <c r="D83" s="221"/>
      <c r="E83" s="278"/>
      <c r="F83" s="278"/>
      <c r="G83" s="278"/>
    </row>
    <row r="84" spans="1:7" x14ac:dyDescent="0.25">
      <c r="A84" s="215"/>
      <c r="B84" s="215"/>
      <c r="C84" s="221"/>
      <c r="D84" s="221"/>
      <c r="E84" s="278"/>
      <c r="F84" s="278"/>
      <c r="G84" s="278"/>
    </row>
    <row r="85" spans="1:7" x14ac:dyDescent="0.25">
      <c r="A85" s="215"/>
      <c r="B85" s="215"/>
      <c r="C85" s="221"/>
      <c r="D85" s="221"/>
      <c r="E85" s="278"/>
      <c r="F85" s="278"/>
      <c r="G85" s="278"/>
    </row>
    <row r="86" spans="1:7" x14ac:dyDescent="0.25">
      <c r="A86" s="215"/>
      <c r="B86" s="215"/>
      <c r="C86" s="221"/>
      <c r="D86" s="221"/>
      <c r="E86" s="278"/>
      <c r="F86" s="278"/>
      <c r="G86" s="278"/>
    </row>
    <row r="87" spans="1:7" x14ac:dyDescent="0.25">
      <c r="A87" s="215"/>
      <c r="B87" s="215"/>
      <c r="C87" s="221"/>
      <c r="D87" s="221"/>
      <c r="E87" s="278"/>
      <c r="F87" s="278"/>
      <c r="G87" s="278"/>
    </row>
    <row r="88" spans="1:7" x14ac:dyDescent="0.25">
      <c r="A88" s="215"/>
      <c r="B88" s="215"/>
      <c r="C88" s="221"/>
      <c r="D88" s="221"/>
      <c r="E88" s="278"/>
      <c r="F88" s="278"/>
      <c r="G88" s="278"/>
    </row>
    <row r="89" spans="1:7" x14ac:dyDescent="0.25">
      <c r="A89" s="215"/>
      <c r="B89" s="215"/>
      <c r="C89" s="221"/>
      <c r="D89" s="221"/>
      <c r="E89" s="278"/>
      <c r="F89" s="278"/>
      <c r="G89" s="278"/>
    </row>
    <row r="90" spans="1:7" x14ac:dyDescent="0.25">
      <c r="A90" s="215"/>
      <c r="B90" s="215"/>
      <c r="C90" s="221"/>
      <c r="D90" s="221"/>
      <c r="E90" s="278"/>
      <c r="F90" s="278"/>
      <c r="G90" s="278"/>
    </row>
    <row r="91" spans="1:7" x14ac:dyDescent="0.25">
      <c r="A91" s="215"/>
      <c r="B91" s="215"/>
      <c r="C91" s="221"/>
      <c r="D91" s="221"/>
      <c r="E91" s="278"/>
      <c r="F91" s="278"/>
      <c r="G91" s="278"/>
    </row>
    <row r="92" spans="1:7" x14ac:dyDescent="0.25">
      <c r="A92" s="215"/>
      <c r="B92" s="215"/>
      <c r="C92" s="221"/>
      <c r="D92" s="221"/>
      <c r="E92" s="278"/>
      <c r="F92" s="278"/>
      <c r="G92" s="278"/>
    </row>
    <row r="93" spans="1:7" x14ac:dyDescent="0.25">
      <c r="A93" s="215"/>
      <c r="B93" s="215"/>
      <c r="C93" s="221"/>
      <c r="D93" s="221"/>
      <c r="E93" s="278"/>
      <c r="F93" s="278"/>
      <c r="G93" s="278"/>
    </row>
    <row r="94" spans="1:7" x14ac:dyDescent="0.25">
      <c r="A94" s="215"/>
      <c r="B94" s="215"/>
      <c r="C94" s="221"/>
      <c r="D94" s="221"/>
      <c r="E94" s="278"/>
      <c r="F94" s="278"/>
      <c r="G94" s="278"/>
    </row>
    <row r="95" spans="1:7" x14ac:dyDescent="0.25">
      <c r="A95" s="215"/>
      <c r="B95" s="215"/>
      <c r="C95" s="221"/>
      <c r="D95" s="221"/>
      <c r="E95" s="278"/>
      <c r="F95" s="278"/>
      <c r="G95" s="278"/>
    </row>
    <row r="96" spans="1:7" x14ac:dyDescent="0.25">
      <c r="A96" s="215"/>
      <c r="B96" s="215"/>
      <c r="C96" s="221"/>
      <c r="D96" s="221"/>
      <c r="E96" s="278"/>
      <c r="F96" s="278"/>
      <c r="G96" s="278"/>
    </row>
    <row r="97" spans="1:7" x14ac:dyDescent="0.25">
      <c r="A97" s="215"/>
      <c r="B97" s="215"/>
      <c r="C97" s="221"/>
      <c r="D97" s="221"/>
      <c r="E97" s="278"/>
      <c r="F97" s="278"/>
      <c r="G97" s="278"/>
    </row>
    <row r="98" spans="1:7" x14ac:dyDescent="0.25">
      <c r="A98" s="215"/>
      <c r="B98" s="215"/>
      <c r="C98" s="221"/>
      <c r="D98" s="221"/>
      <c r="E98" s="278"/>
      <c r="F98" s="278"/>
      <c r="G98" s="278"/>
    </row>
    <row r="99" spans="1:7" x14ac:dyDescent="0.25">
      <c r="A99" s="215"/>
      <c r="B99" s="215"/>
      <c r="C99" s="221"/>
      <c r="D99" s="221"/>
      <c r="E99" s="278"/>
      <c r="F99" s="278"/>
      <c r="G99" s="278"/>
    </row>
  </sheetData>
  <mergeCells count="3">
    <mergeCell ref="A1:G1"/>
    <mergeCell ref="A3:F3"/>
    <mergeCell ref="A2:G2"/>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pageSetUpPr fitToPage="1"/>
  </sheetPr>
  <dimension ref="A1:R216"/>
  <sheetViews>
    <sheetView showGridLines="0" zoomScaleNormal="100" workbookViewId="0">
      <selection activeCell="A3" sqref="A3:O3"/>
    </sheetView>
  </sheetViews>
  <sheetFormatPr defaultColWidth="9.140625" defaultRowHeight="12.75" x14ac:dyDescent="0.2"/>
  <cols>
    <col min="1" max="1" width="4.28515625" style="123" customWidth="1"/>
    <col min="2" max="2" width="22.140625" style="123" customWidth="1"/>
    <col min="3" max="17" width="6.140625" style="123" customWidth="1"/>
    <col min="18" max="18" width="10.28515625" style="123" customWidth="1"/>
    <col min="19" max="16384" width="9.140625" style="123"/>
  </cols>
  <sheetData>
    <row r="1" spans="1:18" ht="27" customHeight="1" x14ac:dyDescent="0.2">
      <c r="A1" s="796" t="s">
        <v>205</v>
      </c>
      <c r="B1" s="796"/>
      <c r="C1" s="796"/>
      <c r="D1" s="796"/>
      <c r="E1" s="796"/>
      <c r="F1" s="796"/>
      <c r="G1" s="796"/>
      <c r="H1" s="796"/>
      <c r="I1" s="796"/>
      <c r="J1" s="796"/>
      <c r="K1" s="796"/>
      <c r="L1" s="796"/>
      <c r="M1" s="796"/>
      <c r="N1" s="796"/>
      <c r="O1" s="796"/>
      <c r="P1" s="298"/>
      <c r="Q1" s="122"/>
      <c r="R1" s="122"/>
    </row>
    <row r="2" spans="1:18" ht="18" customHeight="1" thickBot="1" x14ac:dyDescent="0.25">
      <c r="A2" s="795" t="s">
        <v>316</v>
      </c>
      <c r="B2" s="795"/>
      <c r="C2" s="795"/>
      <c r="D2" s="795"/>
      <c r="E2" s="795"/>
      <c r="F2" s="795"/>
      <c r="G2" s="795"/>
      <c r="H2" s="795"/>
      <c r="I2" s="795"/>
      <c r="J2" s="795"/>
      <c r="K2" s="795"/>
      <c r="L2" s="795"/>
      <c r="M2" s="795"/>
      <c r="N2" s="795"/>
      <c r="O2" s="795"/>
      <c r="P2" s="297"/>
      <c r="Q2" s="122"/>
      <c r="R2" s="122"/>
    </row>
    <row r="3" spans="1:18" ht="64.5" customHeight="1" thickBot="1" x14ac:dyDescent="0.25">
      <c r="A3" s="792" t="s">
        <v>821</v>
      </c>
      <c r="B3" s="793"/>
      <c r="C3" s="793"/>
      <c r="D3" s="793"/>
      <c r="E3" s="793"/>
      <c r="F3" s="793"/>
      <c r="G3" s="793"/>
      <c r="H3" s="793"/>
      <c r="I3" s="793"/>
      <c r="J3" s="793"/>
      <c r="K3" s="793"/>
      <c r="L3" s="793"/>
      <c r="M3" s="793"/>
      <c r="N3" s="793"/>
      <c r="O3" s="794"/>
      <c r="P3" s="282"/>
      <c r="Q3" s="122"/>
      <c r="R3" s="122"/>
    </row>
    <row r="4" spans="1:18" s="249" customFormat="1" ht="12" customHeight="1" thickBot="1" x14ac:dyDescent="0.25">
      <c r="A4" s="409"/>
      <c r="B4" s="409"/>
      <c r="C4" s="409"/>
      <c r="D4" s="409"/>
      <c r="E4" s="409"/>
      <c r="F4" s="409"/>
      <c r="G4" s="409"/>
      <c r="H4" s="410"/>
      <c r="I4" s="410"/>
      <c r="J4" s="409"/>
      <c r="K4" s="409"/>
      <c r="L4" s="409"/>
      <c r="M4" s="409"/>
      <c r="N4" s="409"/>
      <c r="O4" s="409"/>
      <c r="P4" s="283"/>
      <c r="Q4" s="128"/>
      <c r="R4" s="128"/>
    </row>
    <row r="5" spans="1:18" ht="15" customHeight="1" thickBot="1" x14ac:dyDescent="0.3">
      <c r="A5" s="411"/>
      <c r="B5" s="411"/>
      <c r="C5" s="412" t="s">
        <v>540</v>
      </c>
      <c r="D5" s="413"/>
      <c r="E5" s="413"/>
      <c r="F5" s="413"/>
      <c r="G5" s="413"/>
      <c r="H5" s="790"/>
      <c r="I5" s="790"/>
      <c r="J5" s="413" t="s">
        <v>317</v>
      </c>
      <c r="K5" s="414"/>
      <c r="L5" s="414"/>
      <c r="M5" s="414"/>
      <c r="N5" s="414"/>
      <c r="O5" s="414"/>
      <c r="P5" s="282"/>
      <c r="Q5" s="122"/>
      <c r="R5" s="122"/>
    </row>
    <row r="6" spans="1:18" ht="15" customHeight="1" thickBot="1" x14ac:dyDescent="0.3">
      <c r="A6" s="411"/>
      <c r="B6" s="411"/>
      <c r="C6" s="412" t="s">
        <v>344</v>
      </c>
      <c r="D6" s="413"/>
      <c r="E6" s="413"/>
      <c r="F6" s="413"/>
      <c r="G6" s="413"/>
      <c r="H6" s="790"/>
      <c r="I6" s="790"/>
      <c r="J6" s="413" t="s">
        <v>317</v>
      </c>
      <c r="K6" s="414"/>
      <c r="L6" s="414"/>
      <c r="M6" s="414"/>
      <c r="N6" s="414"/>
      <c r="O6" s="414"/>
      <c r="P6" s="282"/>
      <c r="Q6" s="122"/>
      <c r="R6" s="122"/>
    </row>
    <row r="7" spans="1:18" ht="15" customHeight="1" x14ac:dyDescent="0.25">
      <c r="A7" s="411"/>
      <c r="B7" s="411"/>
      <c r="C7" s="412"/>
      <c r="D7" s="413"/>
      <c r="E7" s="413"/>
      <c r="F7" s="413"/>
      <c r="G7" s="413"/>
      <c r="H7" s="285"/>
      <c r="I7" s="285"/>
      <c r="J7" s="413"/>
      <c r="K7" s="414"/>
      <c r="L7" s="414"/>
      <c r="M7" s="414"/>
      <c r="N7" s="414"/>
      <c r="O7" s="414"/>
      <c r="P7" s="282"/>
      <c r="Q7" s="122"/>
      <c r="R7" s="122"/>
    </row>
    <row r="8" spans="1:18" ht="15" customHeight="1" thickBot="1" x14ac:dyDescent="0.3">
      <c r="A8" s="411"/>
      <c r="B8" s="411"/>
      <c r="C8" s="412" t="s">
        <v>318</v>
      </c>
      <c r="D8" s="413"/>
      <c r="E8" s="413"/>
      <c r="F8" s="413"/>
      <c r="G8" s="413"/>
      <c r="H8" s="791">
        <v>0.04</v>
      </c>
      <c r="I8" s="791"/>
      <c r="J8" s="413"/>
      <c r="K8" s="414"/>
      <c r="L8" s="414"/>
      <c r="M8" s="414"/>
      <c r="N8" s="414"/>
      <c r="O8" s="414"/>
      <c r="P8" s="282"/>
      <c r="Q8" s="122"/>
      <c r="R8" s="122"/>
    </row>
    <row r="9" spans="1:18" ht="15" customHeight="1" thickBot="1" x14ac:dyDescent="0.3">
      <c r="A9" s="411"/>
      <c r="B9" s="411"/>
      <c r="C9" s="412" t="s">
        <v>319</v>
      </c>
      <c r="D9" s="413"/>
      <c r="E9" s="413"/>
      <c r="F9" s="413"/>
      <c r="G9" s="413"/>
      <c r="H9" s="791">
        <v>0.08</v>
      </c>
      <c r="I9" s="791"/>
      <c r="J9" s="413"/>
      <c r="K9" s="414"/>
      <c r="L9" s="414"/>
      <c r="M9" s="414"/>
      <c r="N9" s="414"/>
      <c r="O9" s="414"/>
      <c r="P9" s="282"/>
      <c r="Q9" s="122"/>
      <c r="R9" s="122"/>
    </row>
    <row r="10" spans="1:18" ht="11.25" customHeight="1" x14ac:dyDescent="0.2">
      <c r="A10" s="411"/>
      <c r="B10" s="411"/>
      <c r="C10" s="411"/>
      <c r="D10" s="411"/>
      <c r="E10" s="411"/>
      <c r="F10" s="411"/>
      <c r="G10" s="415"/>
      <c r="H10" s="411"/>
      <c r="I10" s="411"/>
      <c r="J10" s="411"/>
      <c r="K10" s="411"/>
      <c r="L10" s="411"/>
      <c r="M10" s="411"/>
      <c r="N10" s="411"/>
      <c r="O10" s="411"/>
      <c r="P10" s="284"/>
      <c r="Q10" s="122"/>
      <c r="R10" s="122"/>
    </row>
    <row r="11" spans="1:18" ht="16.5" thickBot="1" x14ac:dyDescent="0.3">
      <c r="A11" s="416" t="s">
        <v>320</v>
      </c>
      <c r="B11" s="417"/>
      <c r="C11" s="417"/>
      <c r="D11" s="417"/>
      <c r="E11" s="417"/>
      <c r="F11" s="411"/>
      <c r="G11" s="411"/>
      <c r="H11" s="418"/>
      <c r="I11" s="411"/>
      <c r="J11" s="411"/>
      <c r="K11" s="411"/>
      <c r="L11" s="411"/>
      <c r="M11" s="411"/>
      <c r="N11" s="800"/>
      <c r="O11" s="800"/>
      <c r="P11" s="800"/>
      <c r="Q11" s="781"/>
      <c r="R11" s="781"/>
    </row>
    <row r="12" spans="1:18" ht="24" customHeight="1" x14ac:dyDescent="0.25">
      <c r="A12" s="417"/>
      <c r="B12" s="776" t="s">
        <v>398</v>
      </c>
      <c r="C12" s="776"/>
      <c r="D12" s="776"/>
      <c r="E12" s="776"/>
      <c r="F12" s="776"/>
      <c r="G12" s="776"/>
      <c r="H12" s="776"/>
      <c r="I12" s="776"/>
      <c r="J12" s="776"/>
      <c r="K12" s="411"/>
      <c r="L12" s="411"/>
      <c r="M12" s="411"/>
      <c r="N12" s="287"/>
      <c r="O12" s="287"/>
      <c r="P12" s="284"/>
      <c r="Q12" s="122"/>
      <c r="R12" s="125"/>
    </row>
    <row r="13" spans="1:18" ht="9" customHeight="1" x14ac:dyDescent="0.25">
      <c r="A13" s="417"/>
      <c r="B13" s="417"/>
      <c r="C13" s="417"/>
      <c r="D13" s="417"/>
      <c r="E13" s="417"/>
      <c r="F13" s="411"/>
      <c r="G13" s="411"/>
      <c r="H13" s="418"/>
      <c r="I13" s="411"/>
      <c r="J13" s="411"/>
      <c r="K13" s="411"/>
      <c r="L13" s="411"/>
      <c r="M13" s="411"/>
      <c r="N13" s="287"/>
      <c r="O13" s="287"/>
      <c r="P13" s="284"/>
      <c r="Q13" s="122"/>
      <c r="R13" s="125"/>
    </row>
    <row r="14" spans="1:18" ht="16.5" thickBot="1" x14ac:dyDescent="0.3">
      <c r="A14" s="416" t="s">
        <v>321</v>
      </c>
      <c r="B14" s="417"/>
      <c r="C14" s="417"/>
      <c r="D14" s="417"/>
      <c r="E14" s="417"/>
      <c r="F14" s="411"/>
      <c r="G14" s="411"/>
      <c r="H14" s="418"/>
      <c r="I14" s="411"/>
      <c r="J14" s="411"/>
      <c r="K14" s="411"/>
      <c r="L14" s="411"/>
      <c r="M14" s="411"/>
      <c r="N14" s="800"/>
      <c r="O14" s="800"/>
      <c r="P14" s="800"/>
      <c r="Q14" s="781"/>
      <c r="R14" s="781"/>
    </row>
    <row r="15" spans="1:18" ht="12" hidden="1" customHeight="1" x14ac:dyDescent="0.25">
      <c r="A15" s="417"/>
      <c r="B15" s="782" t="s">
        <v>322</v>
      </c>
      <c r="C15" s="782"/>
      <c r="D15" s="782"/>
      <c r="E15" s="782"/>
      <c r="F15" s="782"/>
      <c r="G15" s="782"/>
      <c r="H15" s="782"/>
      <c r="I15" s="411"/>
      <c r="J15" s="411"/>
      <c r="K15" s="411"/>
      <c r="L15" s="411"/>
      <c r="M15" s="411"/>
      <c r="N15" s="287"/>
      <c r="O15" s="287"/>
      <c r="P15" s="284"/>
      <c r="Q15" s="122"/>
      <c r="R15" s="125"/>
    </row>
    <row r="16" spans="1:18" ht="18" customHeight="1" x14ac:dyDescent="0.25">
      <c r="A16" s="417"/>
      <c r="B16" s="775" t="s">
        <v>801</v>
      </c>
      <c r="C16" s="775"/>
      <c r="D16" s="775"/>
      <c r="E16" s="775"/>
      <c r="F16" s="775"/>
      <c r="G16" s="775"/>
      <c r="H16" s="775"/>
      <c r="I16" s="775"/>
      <c r="J16" s="775"/>
      <c r="K16" s="411"/>
      <c r="L16" s="411"/>
      <c r="M16" s="411"/>
      <c r="N16" s="287"/>
      <c r="O16" s="287"/>
      <c r="P16" s="284"/>
      <c r="Q16" s="122"/>
      <c r="R16" s="125"/>
    </row>
    <row r="17" spans="1:18" ht="9" customHeight="1" x14ac:dyDescent="0.25">
      <c r="A17" s="417"/>
      <c r="B17" s="419"/>
      <c r="C17" s="419"/>
      <c r="D17" s="419"/>
      <c r="E17" s="419"/>
      <c r="F17" s="419"/>
      <c r="G17" s="419"/>
      <c r="H17" s="419"/>
      <c r="I17" s="419"/>
      <c r="J17" s="419"/>
      <c r="K17" s="411"/>
      <c r="L17" s="411"/>
      <c r="M17" s="411"/>
      <c r="N17" s="287"/>
      <c r="O17" s="287"/>
      <c r="P17" s="284"/>
      <c r="Q17" s="122"/>
      <c r="R17" s="125"/>
    </row>
    <row r="18" spans="1:18" ht="16.5" thickBot="1" x14ac:dyDescent="0.3">
      <c r="A18" s="416" t="s">
        <v>323</v>
      </c>
      <c r="B18" s="417"/>
      <c r="C18" s="417"/>
      <c r="D18" s="417"/>
      <c r="E18" s="417"/>
      <c r="F18" s="411"/>
      <c r="G18" s="411"/>
      <c r="H18" s="418"/>
      <c r="I18" s="411"/>
      <c r="J18" s="411"/>
      <c r="K18" s="411"/>
      <c r="L18" s="411"/>
      <c r="M18" s="411"/>
      <c r="N18" s="800"/>
      <c r="O18" s="800"/>
      <c r="P18" s="800"/>
      <c r="Q18" s="781"/>
      <c r="R18" s="781"/>
    </row>
    <row r="19" spans="1:18" ht="24" customHeight="1" x14ac:dyDescent="0.25">
      <c r="A19" s="417"/>
      <c r="B19" s="776" t="s">
        <v>399</v>
      </c>
      <c r="C19" s="776"/>
      <c r="D19" s="776"/>
      <c r="E19" s="776"/>
      <c r="F19" s="776"/>
      <c r="G19" s="776"/>
      <c r="H19" s="776"/>
      <c r="I19" s="776"/>
      <c r="J19" s="776"/>
      <c r="K19" s="411"/>
      <c r="L19" s="411"/>
      <c r="M19" s="411"/>
      <c r="N19" s="287"/>
      <c r="O19" s="287"/>
      <c r="P19" s="284"/>
      <c r="Q19" s="122"/>
      <c r="R19" s="125"/>
    </row>
    <row r="20" spans="1:18" ht="9" customHeight="1" x14ac:dyDescent="0.25">
      <c r="A20" s="417"/>
      <c r="B20" s="417"/>
      <c r="C20" s="417"/>
      <c r="D20" s="417"/>
      <c r="E20" s="417"/>
      <c r="F20" s="411"/>
      <c r="G20" s="411"/>
      <c r="H20" s="418"/>
      <c r="I20" s="411"/>
      <c r="J20" s="411"/>
      <c r="K20" s="411"/>
      <c r="L20" s="411"/>
      <c r="M20" s="411"/>
      <c r="N20" s="287"/>
      <c r="O20" s="287"/>
      <c r="P20" s="284"/>
      <c r="Q20" s="122"/>
      <c r="R20" s="125"/>
    </row>
    <row r="21" spans="1:18" ht="16.5" thickBot="1" x14ac:dyDescent="0.3">
      <c r="A21" s="416" t="s">
        <v>538</v>
      </c>
      <c r="B21" s="415"/>
      <c r="C21" s="415"/>
      <c r="D21" s="415"/>
      <c r="E21" s="415"/>
      <c r="F21" s="411"/>
      <c r="G21" s="411"/>
      <c r="H21" s="418"/>
      <c r="I21" s="411"/>
      <c r="J21" s="411"/>
      <c r="K21" s="411"/>
      <c r="L21" s="411"/>
      <c r="M21" s="411"/>
      <c r="N21" s="800"/>
      <c r="O21" s="800"/>
      <c r="P21" s="800"/>
      <c r="Q21" s="781"/>
      <c r="R21" s="781"/>
    </row>
    <row r="22" spans="1:18" ht="13.5" customHeight="1" x14ac:dyDescent="0.25">
      <c r="A22" s="417"/>
      <c r="B22" s="776" t="s">
        <v>400</v>
      </c>
      <c r="C22" s="776"/>
      <c r="D22" s="776"/>
      <c r="E22" s="776"/>
      <c r="F22" s="776"/>
      <c r="G22" s="776"/>
      <c r="H22" s="776"/>
      <c r="I22" s="776"/>
      <c r="J22" s="776"/>
      <c r="K22" s="411"/>
      <c r="L22" s="411"/>
      <c r="M22" s="411"/>
      <c r="N22" s="287"/>
      <c r="O22" s="287"/>
      <c r="P22" s="284"/>
      <c r="Q22" s="122"/>
      <c r="R22" s="125"/>
    </row>
    <row r="23" spans="1:18" ht="9" customHeight="1" x14ac:dyDescent="0.25">
      <c r="A23" s="417"/>
      <c r="B23" s="417"/>
      <c r="C23" s="417"/>
      <c r="D23" s="417"/>
      <c r="E23" s="417"/>
      <c r="F23" s="411"/>
      <c r="G23" s="411"/>
      <c r="H23" s="418"/>
      <c r="I23" s="411"/>
      <c r="J23" s="411"/>
      <c r="K23" s="411"/>
      <c r="L23" s="411"/>
      <c r="M23" s="411"/>
      <c r="N23" s="287"/>
      <c r="O23" s="287"/>
      <c r="P23" s="284"/>
      <c r="Q23" s="122"/>
      <c r="R23" s="125"/>
    </row>
    <row r="24" spans="1:18" ht="16.5" thickBot="1" x14ac:dyDescent="0.3">
      <c r="A24" s="416" t="s">
        <v>539</v>
      </c>
      <c r="B24" s="417"/>
      <c r="C24" s="417"/>
      <c r="D24" s="417"/>
      <c r="E24" s="417"/>
      <c r="F24" s="411"/>
      <c r="G24" s="411"/>
      <c r="H24" s="418"/>
      <c r="I24" s="411"/>
      <c r="J24" s="411"/>
      <c r="K24" s="411"/>
      <c r="L24" s="411"/>
      <c r="M24" s="411"/>
      <c r="N24" s="802">
        <f>N11-N14-N18-N21</f>
        <v>0</v>
      </c>
      <c r="O24" s="802"/>
      <c r="P24" s="802"/>
      <c r="Q24" s="781"/>
      <c r="R24" s="781"/>
    </row>
    <row r="25" spans="1:18" ht="12" customHeight="1" x14ac:dyDescent="0.25">
      <c r="A25" s="417"/>
      <c r="B25" s="776" t="s">
        <v>324</v>
      </c>
      <c r="C25" s="776"/>
      <c r="D25" s="776"/>
      <c r="E25" s="776"/>
      <c r="F25" s="776"/>
      <c r="G25" s="776"/>
      <c r="H25" s="776"/>
      <c r="I25" s="411"/>
      <c r="J25" s="411"/>
      <c r="K25" s="411"/>
      <c r="L25" s="411"/>
      <c r="M25" s="411"/>
      <c r="N25" s="287"/>
      <c r="O25" s="287"/>
      <c r="P25" s="284"/>
      <c r="Q25" s="122"/>
      <c r="R25" s="125"/>
    </row>
    <row r="26" spans="1:18" ht="9" customHeight="1" x14ac:dyDescent="0.25">
      <c r="A26" s="411"/>
      <c r="B26" s="411"/>
      <c r="C26" s="411"/>
      <c r="D26" s="411"/>
      <c r="E26" s="411"/>
      <c r="F26" s="411"/>
      <c r="G26" s="411"/>
      <c r="H26" s="418"/>
      <c r="I26" s="411"/>
      <c r="J26" s="411"/>
      <c r="K26" s="411"/>
      <c r="L26" s="411"/>
      <c r="M26" s="411"/>
      <c r="N26" s="287"/>
      <c r="O26" s="287"/>
      <c r="P26" s="284"/>
      <c r="Q26" s="122"/>
      <c r="R26" s="122"/>
    </row>
    <row r="27" spans="1:18" ht="16.5" thickBot="1" x14ac:dyDescent="0.3">
      <c r="A27" s="416" t="s">
        <v>325</v>
      </c>
      <c r="B27" s="417"/>
      <c r="C27" s="417"/>
      <c r="D27" s="417"/>
      <c r="E27" s="417"/>
      <c r="F27" s="411"/>
      <c r="G27" s="411"/>
      <c r="H27" s="418"/>
      <c r="I27" s="411"/>
      <c r="J27" s="411"/>
      <c r="K27" s="411"/>
      <c r="L27" s="411"/>
      <c r="M27" s="411"/>
      <c r="N27" s="801" t="str">
        <f>IFERROR(HLOOKUP(H5,$C$51:$P$55,2)*N24,"")</f>
        <v/>
      </c>
      <c r="O27" s="801"/>
      <c r="P27" s="801"/>
      <c r="Q27" s="781"/>
      <c r="R27" s="781"/>
    </row>
    <row r="28" spans="1:18" ht="13.5" customHeight="1" x14ac:dyDescent="0.25">
      <c r="A28" s="417" t="s">
        <v>326</v>
      </c>
      <c r="B28" s="776" t="s">
        <v>327</v>
      </c>
      <c r="C28" s="776"/>
      <c r="D28" s="776"/>
      <c r="E28" s="776"/>
      <c r="F28" s="776"/>
      <c r="G28" s="776"/>
      <c r="H28" s="776"/>
      <c r="I28" s="411"/>
      <c r="J28" s="411"/>
      <c r="K28" s="411"/>
      <c r="L28" s="411"/>
      <c r="M28" s="411"/>
      <c r="N28" s="420"/>
      <c r="O28" s="420"/>
      <c r="P28" s="284"/>
      <c r="Q28" s="122"/>
      <c r="R28" s="126"/>
    </row>
    <row r="29" spans="1:18" ht="9" customHeight="1" x14ac:dyDescent="0.25">
      <c r="A29" s="415"/>
      <c r="B29" s="415"/>
      <c r="C29" s="415"/>
      <c r="D29" s="415"/>
      <c r="E29" s="415"/>
      <c r="F29" s="411"/>
      <c r="G29" s="411"/>
      <c r="H29" s="421"/>
      <c r="I29" s="411"/>
      <c r="J29" s="411"/>
      <c r="K29" s="411"/>
      <c r="L29" s="411"/>
      <c r="M29" s="411"/>
      <c r="N29" s="287"/>
      <c r="O29" s="287"/>
      <c r="P29" s="284"/>
      <c r="Q29" s="122"/>
      <c r="R29" s="122"/>
    </row>
    <row r="30" spans="1:18" ht="16.5" thickBot="1" x14ac:dyDescent="0.3">
      <c r="A30" s="416" t="s">
        <v>328</v>
      </c>
      <c r="B30" s="417"/>
      <c r="C30" s="417"/>
      <c r="D30" s="417"/>
      <c r="E30" s="415"/>
      <c r="F30" s="411"/>
      <c r="G30" s="411"/>
      <c r="H30" s="415"/>
      <c r="I30" s="411"/>
      <c r="J30" s="411"/>
      <c r="K30" s="411"/>
      <c r="L30" s="411"/>
      <c r="M30" s="411"/>
      <c r="N30" s="801" t="str">
        <f>IFERROR(HLOOKUP(H6,C57:P58,2)*N27,"")</f>
        <v/>
      </c>
      <c r="O30" s="801"/>
      <c r="P30" s="801"/>
      <c r="Q30" s="781"/>
      <c r="R30" s="781"/>
    </row>
    <row r="31" spans="1:18" ht="12" customHeight="1" x14ac:dyDescent="0.25">
      <c r="A31" s="417"/>
      <c r="B31" s="776" t="s">
        <v>329</v>
      </c>
      <c r="C31" s="776"/>
      <c r="D31" s="776"/>
      <c r="E31" s="776"/>
      <c r="F31" s="776"/>
      <c r="G31" s="776"/>
      <c r="H31" s="776"/>
      <c r="I31" s="411"/>
      <c r="J31" s="411"/>
      <c r="K31" s="411"/>
      <c r="L31" s="411"/>
      <c r="M31" s="411"/>
      <c r="N31" s="420"/>
      <c r="O31" s="420"/>
      <c r="P31" s="284"/>
      <c r="Q31" s="122"/>
      <c r="R31" s="124"/>
    </row>
    <row r="32" spans="1:18" ht="9" customHeight="1" x14ac:dyDescent="0.25">
      <c r="A32" s="415"/>
      <c r="B32" s="415"/>
      <c r="C32" s="415"/>
      <c r="D32" s="415"/>
      <c r="E32" s="415"/>
      <c r="F32" s="411"/>
      <c r="G32" s="411"/>
      <c r="H32" s="421"/>
      <c r="I32" s="411"/>
      <c r="J32" s="411"/>
      <c r="K32" s="411"/>
      <c r="L32" s="411"/>
      <c r="M32" s="411"/>
      <c r="N32" s="287"/>
      <c r="O32" s="287"/>
      <c r="P32" s="284"/>
      <c r="Q32" s="122"/>
      <c r="R32" s="122"/>
    </row>
    <row r="33" spans="1:18" ht="16.5" thickBot="1" x14ac:dyDescent="0.3">
      <c r="A33" s="416" t="s">
        <v>330</v>
      </c>
      <c r="B33" s="417"/>
      <c r="C33" s="417"/>
      <c r="D33" s="417"/>
      <c r="E33" s="417"/>
      <c r="F33" s="411"/>
      <c r="G33" s="411"/>
      <c r="H33" s="415"/>
      <c r="I33" s="411"/>
      <c r="J33" s="411"/>
      <c r="K33" s="411"/>
      <c r="L33" s="411"/>
      <c r="M33" s="411"/>
      <c r="N33" s="800"/>
      <c r="O33" s="800"/>
      <c r="P33" s="800"/>
      <c r="Q33" s="781"/>
      <c r="R33" s="781"/>
    </row>
    <row r="34" spans="1:18" ht="33.75" customHeight="1" x14ac:dyDescent="0.25">
      <c r="A34" s="415"/>
      <c r="B34" s="776" t="s">
        <v>401</v>
      </c>
      <c r="C34" s="776"/>
      <c r="D34" s="776"/>
      <c r="E34" s="776"/>
      <c r="F34" s="776"/>
      <c r="G34" s="776"/>
      <c r="H34" s="776"/>
      <c r="I34" s="776"/>
      <c r="J34" s="776"/>
      <c r="K34" s="411"/>
      <c r="L34" s="411"/>
      <c r="M34" s="411"/>
      <c r="N34" s="287"/>
      <c r="O34" s="287"/>
      <c r="P34" s="284"/>
      <c r="Q34" s="122"/>
      <c r="R34" s="125"/>
    </row>
    <row r="35" spans="1:18" ht="9" customHeight="1" x14ac:dyDescent="0.25">
      <c r="A35" s="415"/>
      <c r="B35" s="422"/>
      <c r="C35" s="422"/>
      <c r="D35" s="422"/>
      <c r="E35" s="422"/>
      <c r="F35" s="422"/>
      <c r="G35" s="422"/>
      <c r="H35" s="422"/>
      <c r="I35" s="411"/>
      <c r="J35" s="411"/>
      <c r="K35" s="411"/>
      <c r="L35" s="411"/>
      <c r="M35" s="411"/>
      <c r="N35" s="287"/>
      <c r="O35" s="287"/>
      <c r="P35" s="284"/>
      <c r="Q35" s="122"/>
      <c r="R35" s="125"/>
    </row>
    <row r="36" spans="1:18" ht="15.75" customHeight="1" thickBot="1" x14ac:dyDescent="0.3">
      <c r="A36" s="416" t="s">
        <v>331</v>
      </c>
      <c r="B36" s="417"/>
      <c r="C36" s="417"/>
      <c r="D36" s="417"/>
      <c r="E36" s="417"/>
      <c r="F36" s="411"/>
      <c r="G36" s="411"/>
      <c r="H36" s="288"/>
      <c r="I36" s="411"/>
      <c r="J36" s="411"/>
      <c r="K36" s="411"/>
      <c r="L36" s="411"/>
      <c r="M36" s="411"/>
      <c r="N36" s="799" t="str">
        <f>IFERROR(HLOOKUP(H5,C51:P55,3)*N33,"")</f>
        <v/>
      </c>
      <c r="O36" s="799"/>
      <c r="P36" s="799"/>
      <c r="Q36" s="122"/>
      <c r="R36" s="125"/>
    </row>
    <row r="37" spans="1:18" ht="12" customHeight="1" x14ac:dyDescent="0.25">
      <c r="A37" s="417"/>
      <c r="B37" s="776" t="s">
        <v>332</v>
      </c>
      <c r="C37" s="776"/>
      <c r="D37" s="776"/>
      <c r="E37" s="776"/>
      <c r="F37" s="776"/>
      <c r="G37" s="776"/>
      <c r="H37" s="776"/>
      <c r="I37" s="411"/>
      <c r="J37" s="411"/>
      <c r="K37" s="411"/>
      <c r="L37" s="411"/>
      <c r="M37" s="411"/>
      <c r="N37" s="423"/>
      <c r="O37" s="423"/>
      <c r="P37" s="284"/>
      <c r="Q37" s="122"/>
      <c r="R37" s="125"/>
    </row>
    <row r="38" spans="1:18" ht="9" customHeight="1" x14ac:dyDescent="0.25">
      <c r="A38" s="417"/>
      <c r="B38" s="417"/>
      <c r="C38" s="417"/>
      <c r="D38" s="417"/>
      <c r="E38" s="417"/>
      <c r="F38" s="411"/>
      <c r="G38" s="411"/>
      <c r="H38" s="288"/>
      <c r="I38" s="411"/>
      <c r="J38" s="411"/>
      <c r="K38" s="411"/>
      <c r="L38" s="411"/>
      <c r="M38" s="411"/>
      <c r="N38" s="287"/>
      <c r="O38" s="287"/>
      <c r="P38" s="284"/>
      <c r="Q38" s="122"/>
      <c r="R38" s="125"/>
    </row>
    <row r="39" spans="1:18" ht="15.75" customHeight="1" thickBot="1" x14ac:dyDescent="0.3">
      <c r="A39" s="416" t="s">
        <v>333</v>
      </c>
      <c r="B39" s="417"/>
      <c r="C39" s="417"/>
      <c r="D39" s="417"/>
      <c r="E39" s="417"/>
      <c r="F39" s="411"/>
      <c r="G39" s="411"/>
      <c r="H39" s="288"/>
      <c r="I39" s="411"/>
      <c r="J39" s="411"/>
      <c r="K39" s="411"/>
      <c r="L39" s="411"/>
      <c r="M39" s="411"/>
      <c r="N39" s="800"/>
      <c r="O39" s="800"/>
      <c r="P39" s="800"/>
      <c r="Q39" s="122"/>
      <c r="R39" s="125"/>
    </row>
    <row r="40" spans="1:18" ht="24" customHeight="1" x14ac:dyDescent="0.25">
      <c r="A40" s="417"/>
      <c r="B40" s="776" t="s">
        <v>402</v>
      </c>
      <c r="C40" s="776"/>
      <c r="D40" s="776"/>
      <c r="E40" s="776"/>
      <c r="F40" s="776"/>
      <c r="G40" s="776"/>
      <c r="H40" s="776"/>
      <c r="I40" s="776"/>
      <c r="J40" s="776"/>
      <c r="K40" s="411"/>
      <c r="L40" s="411"/>
      <c r="M40" s="411"/>
      <c r="N40" s="287"/>
      <c r="O40" s="287"/>
      <c r="P40" s="284"/>
      <c r="Q40" s="122"/>
      <c r="R40" s="125"/>
    </row>
    <row r="41" spans="1:18" ht="9" customHeight="1" x14ac:dyDescent="0.25">
      <c r="A41" s="417"/>
      <c r="B41" s="417"/>
      <c r="C41" s="417"/>
      <c r="D41" s="417"/>
      <c r="E41" s="417"/>
      <c r="F41" s="411"/>
      <c r="G41" s="411"/>
      <c r="H41" s="288"/>
      <c r="I41" s="411"/>
      <c r="J41" s="411"/>
      <c r="K41" s="411"/>
      <c r="L41" s="411"/>
      <c r="M41" s="411"/>
      <c r="N41" s="287"/>
      <c r="O41" s="287"/>
      <c r="P41" s="284"/>
      <c r="Q41" s="122"/>
      <c r="R41" s="125"/>
    </row>
    <row r="42" spans="1:18" ht="16.5" thickBot="1" x14ac:dyDescent="0.3">
      <c r="A42" s="416" t="s">
        <v>334</v>
      </c>
      <c r="B42" s="411"/>
      <c r="C42" s="411"/>
      <c r="D42" s="411"/>
      <c r="E42" s="411"/>
      <c r="F42" s="411"/>
      <c r="G42" s="411"/>
      <c r="H42" s="411"/>
      <c r="I42" s="411"/>
      <c r="J42" s="411"/>
      <c r="K42" s="411"/>
      <c r="L42" s="411"/>
      <c r="M42" s="411"/>
      <c r="N42" s="799" t="str">
        <f>IFERROR(HLOOKUP(H5,C51:P55,4)*N39,"")</f>
        <v/>
      </c>
      <c r="O42" s="799"/>
      <c r="P42" s="799"/>
      <c r="Q42" s="781"/>
      <c r="R42" s="781"/>
    </row>
    <row r="43" spans="1:18" ht="13.5" customHeight="1" x14ac:dyDescent="0.25">
      <c r="A43" s="411"/>
      <c r="B43" s="776" t="s">
        <v>335</v>
      </c>
      <c r="C43" s="776"/>
      <c r="D43" s="776"/>
      <c r="E43" s="776"/>
      <c r="F43" s="776"/>
      <c r="G43" s="776"/>
      <c r="H43" s="776"/>
      <c r="I43" s="411"/>
      <c r="J43" s="411"/>
      <c r="K43" s="411"/>
      <c r="L43" s="411"/>
      <c r="M43" s="411"/>
      <c r="N43" s="424"/>
      <c r="O43" s="424"/>
      <c r="P43" s="284"/>
      <c r="Q43" s="122"/>
      <c r="R43" s="124"/>
    </row>
    <row r="44" spans="1:18" ht="9" customHeight="1" x14ac:dyDescent="0.25">
      <c r="A44" s="415"/>
      <c r="B44" s="415"/>
      <c r="C44" s="415"/>
      <c r="D44" s="415"/>
      <c r="E44" s="415"/>
      <c r="F44" s="411"/>
      <c r="G44" s="411"/>
      <c r="H44" s="421"/>
      <c r="I44" s="411"/>
      <c r="J44" s="411"/>
      <c r="K44" s="411"/>
      <c r="L44" s="411"/>
      <c r="M44" s="411"/>
      <c r="N44" s="423"/>
      <c r="O44" s="423"/>
      <c r="P44" s="284"/>
      <c r="Q44" s="122"/>
      <c r="R44" s="122"/>
    </row>
    <row r="45" spans="1:18" ht="16.5" thickBot="1" x14ac:dyDescent="0.3">
      <c r="A45" s="416" t="s">
        <v>336</v>
      </c>
      <c r="B45" s="417"/>
      <c r="C45" s="417"/>
      <c r="D45" s="417"/>
      <c r="E45" s="417"/>
      <c r="F45" s="411"/>
      <c r="G45" s="411"/>
      <c r="H45" s="421"/>
      <c r="I45" s="411"/>
      <c r="J45" s="411"/>
      <c r="K45" s="411"/>
      <c r="L45" s="411"/>
      <c r="M45" s="411"/>
      <c r="N45" s="798" t="str">
        <f>IFERROR(N30-N36-N42,"")</f>
        <v/>
      </c>
      <c r="O45" s="798"/>
      <c r="P45" s="798"/>
      <c r="Q45" s="781"/>
      <c r="R45" s="781"/>
    </row>
    <row r="46" spans="1:18" ht="15" x14ac:dyDescent="0.25">
      <c r="A46" s="417"/>
      <c r="B46" s="776" t="s">
        <v>337</v>
      </c>
      <c r="C46" s="776"/>
      <c r="D46" s="776"/>
      <c r="E46" s="776"/>
      <c r="F46" s="776"/>
      <c r="G46" s="776"/>
      <c r="H46" s="776"/>
      <c r="I46" s="411"/>
      <c r="J46" s="411"/>
      <c r="K46" s="411"/>
      <c r="L46" s="411"/>
      <c r="M46" s="411"/>
      <c r="N46" s="423"/>
      <c r="O46" s="423"/>
      <c r="P46" s="284"/>
      <c r="Q46" s="122"/>
      <c r="R46" s="127"/>
    </row>
    <row r="47" spans="1:18" ht="9" customHeight="1" x14ac:dyDescent="0.25">
      <c r="A47" s="417"/>
      <c r="B47" s="417"/>
      <c r="C47" s="417"/>
      <c r="D47" s="417"/>
      <c r="E47" s="417"/>
      <c r="F47" s="411"/>
      <c r="G47" s="411"/>
      <c r="H47" s="415"/>
      <c r="I47" s="411"/>
      <c r="J47" s="411"/>
      <c r="K47" s="411"/>
      <c r="L47" s="411"/>
      <c r="M47" s="411"/>
      <c r="N47" s="423"/>
      <c r="O47" s="423"/>
      <c r="P47" s="284"/>
      <c r="Q47" s="122"/>
      <c r="R47" s="124"/>
    </row>
    <row r="48" spans="1:18" ht="16.5" thickBot="1" x14ac:dyDescent="0.3">
      <c r="A48" s="416" t="s">
        <v>338</v>
      </c>
      <c r="B48" s="417"/>
      <c r="C48" s="417"/>
      <c r="D48" s="417"/>
      <c r="E48" s="417"/>
      <c r="F48" s="411"/>
      <c r="G48" s="411"/>
      <c r="H48" s="421"/>
      <c r="I48" s="411"/>
      <c r="J48" s="411"/>
      <c r="K48" s="411"/>
      <c r="L48" s="411"/>
      <c r="M48" s="411"/>
      <c r="N48" s="797" t="str">
        <f>IFERROR(IF(N45&lt;=0,"Congrats!",-PMT(H9,H5,0,N45,1)),"")</f>
        <v/>
      </c>
      <c r="O48" s="797"/>
      <c r="P48" s="797"/>
      <c r="Q48" s="781"/>
      <c r="R48" s="781"/>
    </row>
    <row r="49" spans="1:18" ht="12" customHeight="1" x14ac:dyDescent="0.25">
      <c r="A49" s="417"/>
      <c r="B49" s="782" t="s">
        <v>339</v>
      </c>
      <c r="C49" s="782"/>
      <c r="D49" s="782"/>
      <c r="E49" s="782"/>
      <c r="F49" s="782"/>
      <c r="G49" s="782"/>
      <c r="H49" s="782"/>
      <c r="I49" s="411"/>
      <c r="J49" s="411"/>
      <c r="K49" s="411"/>
      <c r="L49" s="411"/>
      <c r="M49" s="411"/>
      <c r="N49" s="425"/>
      <c r="O49" s="425"/>
      <c r="P49" s="284"/>
      <c r="Q49" s="122"/>
      <c r="R49" s="127"/>
    </row>
    <row r="50" spans="1:18" ht="9" customHeight="1" thickBot="1" x14ac:dyDescent="0.3">
      <c r="A50" s="411"/>
      <c r="B50" s="411"/>
      <c r="C50" s="411"/>
      <c r="D50" s="411"/>
      <c r="E50" s="411"/>
      <c r="F50" s="411"/>
      <c r="G50" s="411"/>
      <c r="H50" s="426"/>
      <c r="I50" s="411"/>
      <c r="J50" s="411"/>
      <c r="K50" s="411"/>
      <c r="L50" s="411"/>
      <c r="M50" s="411"/>
      <c r="N50" s="425"/>
      <c r="O50" s="425"/>
      <c r="P50" s="284"/>
      <c r="Q50" s="122"/>
      <c r="R50" s="122"/>
    </row>
    <row r="51" spans="1:18" x14ac:dyDescent="0.2">
      <c r="A51" s="411"/>
      <c r="B51" s="427" t="s">
        <v>479</v>
      </c>
      <c r="C51" s="428">
        <v>2</v>
      </c>
      <c r="D51" s="428">
        <v>4</v>
      </c>
      <c r="E51" s="428">
        <v>6</v>
      </c>
      <c r="F51" s="428">
        <v>8</v>
      </c>
      <c r="G51" s="428">
        <v>10</v>
      </c>
      <c r="H51" s="428">
        <v>12</v>
      </c>
      <c r="I51" s="428">
        <v>14</v>
      </c>
      <c r="J51" s="428">
        <v>16</v>
      </c>
      <c r="K51" s="428">
        <v>18</v>
      </c>
      <c r="L51" s="428">
        <v>20</v>
      </c>
      <c r="M51" s="428">
        <v>25</v>
      </c>
      <c r="N51" s="428">
        <v>30</v>
      </c>
      <c r="O51" s="428">
        <v>35</v>
      </c>
      <c r="P51" s="289">
        <v>40</v>
      </c>
    </row>
    <row r="52" spans="1:18" x14ac:dyDescent="0.2">
      <c r="A52" s="429">
        <f>H8</f>
        <v>0.04</v>
      </c>
      <c r="B52" s="430" t="s">
        <v>340</v>
      </c>
      <c r="C52" s="431">
        <f>(1+$A52)^C$51</f>
        <v>1.0816000000000001</v>
      </c>
      <c r="D52" s="432">
        <f t="shared" ref="D52:P52" si="0">(1+$A52)^D51</f>
        <v>1.1698585600000002</v>
      </c>
      <c r="E52" s="432">
        <f t="shared" si="0"/>
        <v>1.2653190184960004</v>
      </c>
      <c r="F52" s="432">
        <f t="shared" si="0"/>
        <v>1.3685690504052741</v>
      </c>
      <c r="G52" s="433">
        <f t="shared" si="0"/>
        <v>1.4802442849183446</v>
      </c>
      <c r="H52" s="432">
        <f t="shared" si="0"/>
        <v>1.6010322185676817</v>
      </c>
      <c r="I52" s="432">
        <f t="shared" si="0"/>
        <v>1.7316764476028046</v>
      </c>
      <c r="J52" s="432">
        <f t="shared" si="0"/>
        <v>1.8729812457271937</v>
      </c>
      <c r="K52" s="432">
        <f t="shared" si="0"/>
        <v>2.025816515378533</v>
      </c>
      <c r="L52" s="432">
        <f t="shared" si="0"/>
        <v>2.1911231430334213</v>
      </c>
      <c r="M52" s="432">
        <f t="shared" si="0"/>
        <v>2.6658363314874234</v>
      </c>
      <c r="N52" s="432">
        <f t="shared" si="0"/>
        <v>3.2433975100275423</v>
      </c>
      <c r="O52" s="434">
        <f t="shared" si="0"/>
        <v>3.9460889942119435</v>
      </c>
      <c r="P52" s="290">
        <f t="shared" si="0"/>
        <v>4.8010206279366594</v>
      </c>
    </row>
    <row r="53" spans="1:18" x14ac:dyDescent="0.2">
      <c r="A53" s="429">
        <f>H9</f>
        <v>0.08</v>
      </c>
      <c r="B53" s="435" t="s">
        <v>341</v>
      </c>
      <c r="C53" s="436">
        <f>(1+$A53)^C$51</f>
        <v>1.1664000000000001</v>
      </c>
      <c r="D53" s="437">
        <f t="shared" ref="D53:P53" si="1">(1+$A53)^D$51</f>
        <v>1.3604889600000003</v>
      </c>
      <c r="E53" s="437">
        <f t="shared" si="1"/>
        <v>1.5868743229440005</v>
      </c>
      <c r="F53" s="437">
        <f t="shared" si="1"/>
        <v>1.8509302102818823</v>
      </c>
      <c r="G53" s="438">
        <f t="shared" si="1"/>
        <v>2.1589249972727877</v>
      </c>
      <c r="H53" s="437">
        <f t="shared" si="1"/>
        <v>2.5181701168189798</v>
      </c>
      <c r="I53" s="437">
        <f t="shared" si="1"/>
        <v>2.9371936242576586</v>
      </c>
      <c r="J53" s="437">
        <f t="shared" si="1"/>
        <v>3.4259426433341331</v>
      </c>
      <c r="K53" s="437">
        <f t="shared" si="1"/>
        <v>3.9960194991849334</v>
      </c>
      <c r="L53" s="437">
        <f t="shared" si="1"/>
        <v>4.6609571438493065</v>
      </c>
      <c r="M53" s="437">
        <f t="shared" si="1"/>
        <v>6.8484751962193249</v>
      </c>
      <c r="N53" s="437">
        <f t="shared" si="1"/>
        <v>10.062656889073445</v>
      </c>
      <c r="O53" s="437">
        <f t="shared" si="1"/>
        <v>14.785344294320559</v>
      </c>
      <c r="P53" s="291">
        <f t="shared" si="1"/>
        <v>21.724521496799888</v>
      </c>
    </row>
    <row r="54" spans="1:18" x14ac:dyDescent="0.2">
      <c r="A54" s="411"/>
      <c r="B54" s="435" t="s">
        <v>342</v>
      </c>
      <c r="C54" s="436">
        <f t="shared" ref="C54:P54" si="2">-FV($A53,C51,1,0,1)</f>
        <v>2.2464000000000017</v>
      </c>
      <c r="D54" s="437">
        <f t="shared" si="2"/>
        <v>4.866600960000004</v>
      </c>
      <c r="E54" s="437">
        <f t="shared" si="2"/>
        <v>7.922803359744008</v>
      </c>
      <c r="F54" s="437">
        <f t="shared" si="2"/>
        <v>11.487557838805412</v>
      </c>
      <c r="G54" s="438">
        <f t="shared" si="2"/>
        <v>15.645487463182636</v>
      </c>
      <c r="H54" s="437">
        <f t="shared" si="2"/>
        <v>20.49529657705623</v>
      </c>
      <c r="I54" s="437">
        <f t="shared" si="2"/>
        <v>26.152113927478393</v>
      </c>
      <c r="J54" s="437">
        <f t="shared" si="2"/>
        <v>32.750225685010804</v>
      </c>
      <c r="K54" s="437">
        <f t="shared" si="2"/>
        <v>40.446263238996607</v>
      </c>
      <c r="L54" s="437">
        <f t="shared" si="2"/>
        <v>49.422921441965642</v>
      </c>
      <c r="M54" s="439">
        <f t="shared" si="2"/>
        <v>78.954415148960891</v>
      </c>
      <c r="N54" s="439">
        <f t="shared" si="2"/>
        <v>122.34586800249151</v>
      </c>
      <c r="O54" s="439">
        <f t="shared" si="2"/>
        <v>186.10214797332756</v>
      </c>
      <c r="P54" s="292">
        <f t="shared" si="2"/>
        <v>279.78104020679854</v>
      </c>
    </row>
    <row r="55" spans="1:18" ht="13.5" thickBot="1" x14ac:dyDescent="0.25">
      <c r="A55" s="411"/>
      <c r="B55" s="440" t="s">
        <v>343</v>
      </c>
      <c r="C55" s="441">
        <f t="shared" ref="C55:P55" si="3">$A$53/(((1+$A$53)^C51-1)*(1+$A$53))</f>
        <v>0.44515669515669487</v>
      </c>
      <c r="D55" s="441">
        <f t="shared" si="3"/>
        <v>0.20548222634633251</v>
      </c>
      <c r="E55" s="441">
        <f t="shared" si="3"/>
        <v>0.12621795021204602</v>
      </c>
      <c r="F55" s="441">
        <f t="shared" si="3"/>
        <v>8.7050704251687122E-2</v>
      </c>
      <c r="G55" s="441">
        <f t="shared" si="3"/>
        <v>6.3916193238032742E-2</v>
      </c>
      <c r="H55" s="441">
        <f t="shared" si="3"/>
        <v>4.8791682337471769E-2</v>
      </c>
      <c r="I55" s="441">
        <f t="shared" si="3"/>
        <v>3.8237826692445159E-2</v>
      </c>
      <c r="J55" s="441">
        <f t="shared" si="3"/>
        <v>3.0534140729835717E-2</v>
      </c>
      <c r="K55" s="441">
        <f t="shared" si="3"/>
        <v>2.4724162874849749E-2</v>
      </c>
      <c r="L55" s="441">
        <f t="shared" si="3"/>
        <v>2.02335266881024E-2</v>
      </c>
      <c r="M55" s="441">
        <f t="shared" si="3"/>
        <v>1.2665536159229733E-2</v>
      </c>
      <c r="N55" s="441">
        <f t="shared" si="3"/>
        <v>8.1735494326595111E-3</v>
      </c>
      <c r="O55" s="495">
        <f t="shared" si="3"/>
        <v>5.3733931117405567E-3</v>
      </c>
      <c r="P55" s="293">
        <f t="shared" si="3"/>
        <v>3.5742236116530842E-3</v>
      </c>
    </row>
    <row r="56" spans="1:18" ht="13.5" thickBot="1" x14ac:dyDescent="0.25">
      <c r="A56" s="411"/>
      <c r="B56" s="411"/>
      <c r="C56" s="411"/>
      <c r="D56" s="411"/>
      <c r="E56" s="411"/>
      <c r="F56" s="411"/>
      <c r="G56" s="411"/>
      <c r="H56" s="411"/>
      <c r="I56" s="411"/>
      <c r="J56" s="411"/>
      <c r="K56" s="411"/>
      <c r="L56" s="411"/>
      <c r="M56" s="411"/>
      <c r="N56" s="411"/>
      <c r="O56" s="411"/>
      <c r="P56" s="284"/>
    </row>
    <row r="57" spans="1:18" x14ac:dyDescent="0.2">
      <c r="A57" s="411"/>
      <c r="B57" s="427" t="s">
        <v>344</v>
      </c>
      <c r="C57" s="428">
        <v>2</v>
      </c>
      <c r="D57" s="428">
        <v>4</v>
      </c>
      <c r="E57" s="428">
        <v>6</v>
      </c>
      <c r="F57" s="428">
        <v>8</v>
      </c>
      <c r="G57" s="428">
        <v>10</v>
      </c>
      <c r="H57" s="428">
        <v>12</v>
      </c>
      <c r="I57" s="428">
        <v>14</v>
      </c>
      <c r="J57" s="428">
        <v>16</v>
      </c>
      <c r="K57" s="428">
        <v>18</v>
      </c>
      <c r="L57" s="442">
        <v>20</v>
      </c>
      <c r="M57" s="442">
        <v>25</v>
      </c>
      <c r="N57" s="442">
        <v>30</v>
      </c>
      <c r="O57" s="442">
        <v>35</v>
      </c>
      <c r="P57" s="289">
        <v>40</v>
      </c>
    </row>
    <row r="58" spans="1:18" ht="13.5" thickBot="1" x14ac:dyDescent="0.25">
      <c r="A58" s="429">
        <f>(1+H9)/(1+H8)-1</f>
        <v>3.8461538461538547E-2</v>
      </c>
      <c r="B58" s="443" t="s">
        <v>345</v>
      </c>
      <c r="C58" s="444">
        <f t="shared" ref="C58:P58" si="4">((1-(1+$A58)^-C57)/$A58)*(1+$A58)</f>
        <v>1.9629629629629628</v>
      </c>
      <c r="D58" s="444">
        <f t="shared" si="4"/>
        <v>3.7832139409642873</v>
      </c>
      <c r="E58" s="444">
        <f t="shared" si="4"/>
        <v>5.4711284281095471</v>
      </c>
      <c r="F58" s="444">
        <f t="shared" si="4"/>
        <v>7.0363275958875917</v>
      </c>
      <c r="G58" s="444">
        <f t="shared" si="4"/>
        <v>8.4877331341838289</v>
      </c>
      <c r="H58" s="444">
        <f t="shared" si="4"/>
        <v>9.8336181052239624</v>
      </c>
      <c r="I58" s="444">
        <f t="shared" si="4"/>
        <v>11.08165410031742</v>
      </c>
      <c r="J58" s="444">
        <f t="shared" si="4"/>
        <v>12.238954968195577</v>
      </c>
      <c r="K58" s="444">
        <f t="shared" si="4"/>
        <v>13.312117364197817</v>
      </c>
      <c r="L58" s="444">
        <f t="shared" si="4"/>
        <v>14.307258351437209</v>
      </c>
      <c r="M58" s="444">
        <f t="shared" si="4"/>
        <v>16.489984428957936</v>
      </c>
      <c r="N58" s="445">
        <f t="shared" si="4"/>
        <v>18.297354790479478</v>
      </c>
      <c r="O58" s="445">
        <f t="shared" si="4"/>
        <v>19.793918036480949</v>
      </c>
      <c r="P58" s="294">
        <f t="shared" si="4"/>
        <v>21.033122571956998</v>
      </c>
    </row>
    <row r="59" spans="1:18" hidden="1" x14ac:dyDescent="0.2">
      <c r="A59" s="411"/>
      <c r="B59" s="415"/>
      <c r="C59" s="446"/>
      <c r="D59" s="446"/>
      <c r="E59" s="446"/>
      <c r="F59" s="446"/>
      <c r="G59" s="446"/>
      <c r="H59" s="446"/>
      <c r="I59" s="446"/>
      <c r="J59" s="446"/>
      <c r="K59" s="446"/>
      <c r="L59" s="446"/>
      <c r="M59" s="411"/>
      <c r="N59" s="411"/>
      <c r="O59" s="411"/>
      <c r="P59" s="284"/>
    </row>
    <row r="60" spans="1:18" ht="15.75" hidden="1" x14ac:dyDescent="0.25">
      <c r="A60" s="411"/>
      <c r="B60" s="783" t="s">
        <v>346</v>
      </c>
      <c r="C60" s="784"/>
      <c r="D60" s="784"/>
      <c r="E60" s="784"/>
      <c r="F60" s="784"/>
      <c r="G60" s="784"/>
      <c r="H60" s="784"/>
      <c r="I60" s="784"/>
      <c r="J60" s="784"/>
      <c r="K60" s="784"/>
      <c r="L60" s="784"/>
      <c r="M60" s="784"/>
      <c r="N60" s="785"/>
      <c r="O60" s="447"/>
      <c r="P60" s="295"/>
    </row>
    <row r="61" spans="1:18" hidden="1" x14ac:dyDescent="0.2">
      <c r="A61" s="411"/>
      <c r="B61" s="448"/>
      <c r="C61" s="786" t="s">
        <v>347</v>
      </c>
      <c r="D61" s="786"/>
      <c r="E61" s="786"/>
      <c r="F61" s="786"/>
      <c r="G61" s="786"/>
      <c r="H61" s="786"/>
      <c r="I61" s="786"/>
      <c r="J61" s="786"/>
      <c r="K61" s="786"/>
      <c r="L61" s="786"/>
      <c r="M61" s="786"/>
      <c r="N61" s="787"/>
      <c r="O61" s="449"/>
      <c r="P61" s="296"/>
    </row>
    <row r="62" spans="1:18" hidden="1" x14ac:dyDescent="0.2">
      <c r="A62" s="411"/>
      <c r="B62" s="448"/>
      <c r="C62" s="788">
        <v>10000</v>
      </c>
      <c r="D62" s="788"/>
      <c r="E62" s="788">
        <v>20000</v>
      </c>
      <c r="F62" s="788"/>
      <c r="G62" s="788">
        <v>30000</v>
      </c>
      <c r="H62" s="788"/>
      <c r="I62" s="788">
        <v>40000</v>
      </c>
      <c r="J62" s="788"/>
      <c r="K62" s="788">
        <v>50000</v>
      </c>
      <c r="L62" s="788"/>
      <c r="M62" s="788">
        <v>60000</v>
      </c>
      <c r="N62" s="789"/>
      <c r="O62" s="449"/>
      <c r="P62" s="296"/>
    </row>
    <row r="63" spans="1:18" ht="21.75" hidden="1" customHeight="1" x14ac:dyDescent="0.2">
      <c r="A63" s="411"/>
      <c r="B63" s="450" t="s">
        <v>348</v>
      </c>
      <c r="C63" s="779">
        <v>7820</v>
      </c>
      <c r="D63" s="779"/>
      <c r="E63" s="779">
        <v>11380</v>
      </c>
      <c r="F63" s="779"/>
      <c r="G63" s="779">
        <v>14000</v>
      </c>
      <c r="H63" s="779"/>
      <c r="I63" s="779">
        <v>15960</v>
      </c>
      <c r="J63" s="779"/>
      <c r="K63" s="779">
        <v>17630</v>
      </c>
      <c r="L63" s="779"/>
      <c r="M63" s="779">
        <v>18620</v>
      </c>
      <c r="N63" s="780"/>
      <c r="O63" s="415"/>
      <c r="P63" s="286"/>
    </row>
    <row r="64" spans="1:18" ht="26.25" hidden="1" thickBot="1" x14ac:dyDescent="0.25">
      <c r="A64" s="411"/>
      <c r="B64" s="451" t="s">
        <v>349</v>
      </c>
      <c r="C64" s="777">
        <v>11730</v>
      </c>
      <c r="D64" s="777"/>
      <c r="E64" s="777">
        <v>17070</v>
      </c>
      <c r="F64" s="777"/>
      <c r="G64" s="777">
        <v>21000</v>
      </c>
      <c r="H64" s="777"/>
      <c r="I64" s="777">
        <v>23940</v>
      </c>
      <c r="J64" s="777"/>
      <c r="K64" s="777">
        <v>26445</v>
      </c>
      <c r="L64" s="777"/>
      <c r="M64" s="777">
        <v>27930</v>
      </c>
      <c r="N64" s="778"/>
      <c r="O64" s="415"/>
      <c r="P64" s="286"/>
    </row>
    <row r="65" spans="1:16" hidden="1" x14ac:dyDescent="0.2">
      <c r="A65" s="411"/>
      <c r="B65" s="411"/>
      <c r="C65" s="411"/>
      <c r="D65" s="411"/>
      <c r="E65" s="411"/>
      <c r="F65" s="411"/>
      <c r="G65" s="411"/>
      <c r="H65" s="411"/>
      <c r="I65" s="411"/>
      <c r="J65" s="411"/>
      <c r="K65" s="411"/>
      <c r="L65" s="411"/>
      <c r="M65" s="411"/>
      <c r="N65" s="411"/>
      <c r="O65" s="411"/>
      <c r="P65" s="284"/>
    </row>
    <row r="66" spans="1:16" ht="17.25" customHeight="1" x14ac:dyDescent="0.2">
      <c r="A66" s="411"/>
      <c r="B66" s="411" t="s">
        <v>403</v>
      </c>
      <c r="C66" s="411"/>
      <c r="D66" s="411"/>
      <c r="E66" s="411"/>
      <c r="F66" s="411"/>
      <c r="G66" s="411"/>
      <c r="H66" s="411"/>
      <c r="I66" s="411"/>
      <c r="J66" s="411"/>
      <c r="K66" s="411"/>
      <c r="L66" s="411"/>
      <c r="M66" s="411"/>
      <c r="N66" s="411"/>
      <c r="O66" s="411"/>
      <c r="P66" s="284"/>
    </row>
    <row r="67" spans="1:16" x14ac:dyDescent="0.2">
      <c r="A67" s="411"/>
      <c r="B67" s="411"/>
      <c r="C67" s="411"/>
      <c r="D67" s="411"/>
      <c r="E67" s="411"/>
      <c r="F67" s="411"/>
      <c r="G67" s="411"/>
      <c r="H67" s="411"/>
      <c r="I67" s="411"/>
      <c r="J67" s="411"/>
      <c r="K67" s="411"/>
      <c r="L67" s="411"/>
      <c r="M67" s="411"/>
      <c r="N67" s="411"/>
      <c r="O67" s="411"/>
      <c r="P67" s="284"/>
    </row>
    <row r="68" spans="1:16" x14ac:dyDescent="0.2">
      <c r="A68" s="411"/>
      <c r="B68" s="411"/>
      <c r="C68" s="452"/>
      <c r="D68" s="453" t="s">
        <v>350</v>
      </c>
      <c r="E68" s="453" t="s">
        <v>351</v>
      </c>
      <c r="F68" s="453" t="s">
        <v>352</v>
      </c>
      <c r="G68" s="453" t="s">
        <v>353</v>
      </c>
      <c r="H68" s="411"/>
      <c r="I68" s="411"/>
      <c r="J68" s="411"/>
      <c r="K68" s="411"/>
      <c r="L68" s="411"/>
      <c r="M68" s="411"/>
      <c r="N68" s="411"/>
      <c r="O68" s="411"/>
      <c r="P68" s="284"/>
    </row>
    <row r="69" spans="1:16" x14ac:dyDescent="0.2">
      <c r="A69" s="411"/>
      <c r="B69" s="452" t="s">
        <v>218</v>
      </c>
      <c r="C69" s="452">
        <f>H5</f>
        <v>0</v>
      </c>
      <c r="D69" s="452" t="e">
        <f>HLOOKUP($C69,$C$51:$P$55,2)</f>
        <v>#N/A</v>
      </c>
      <c r="E69" s="454" t="e">
        <f>HLOOKUP($C69,$C$51:$P$55,3)</f>
        <v>#N/A</v>
      </c>
      <c r="F69" s="452" t="e">
        <f>HLOOKUP($C69,$C$51:$P$55,4)</f>
        <v>#N/A</v>
      </c>
      <c r="G69" s="452" t="e">
        <f>HLOOKUP($C70,$C$57:$L$58,2)</f>
        <v>#N/A</v>
      </c>
      <c r="H69" s="411"/>
      <c r="I69" s="411"/>
      <c r="J69" s="411"/>
      <c r="K69" s="411"/>
      <c r="L69" s="411"/>
      <c r="M69" s="411"/>
      <c r="N69" s="411"/>
      <c r="O69" s="411"/>
      <c r="P69" s="284"/>
    </row>
    <row r="70" spans="1:16" x14ac:dyDescent="0.2">
      <c r="A70" s="411"/>
      <c r="B70" s="452" t="s">
        <v>344</v>
      </c>
      <c r="C70" s="452">
        <f>H6</f>
        <v>0</v>
      </c>
      <c r="D70" s="452"/>
      <c r="E70" s="452"/>
      <c r="F70" s="452"/>
      <c r="G70" s="452"/>
      <c r="H70" s="411"/>
      <c r="I70" s="411"/>
      <c r="J70" s="411"/>
      <c r="K70" s="411"/>
      <c r="L70" s="411"/>
      <c r="M70" s="411"/>
      <c r="N70" s="411"/>
      <c r="O70" s="411"/>
      <c r="P70" s="284"/>
    </row>
    <row r="71" spans="1:16" x14ac:dyDescent="0.2">
      <c r="A71" s="411"/>
      <c r="B71" s="411"/>
      <c r="C71" s="411"/>
      <c r="D71" s="411"/>
      <c r="E71" s="411"/>
      <c r="F71" s="411"/>
      <c r="G71" s="411"/>
      <c r="H71" s="411"/>
      <c r="I71" s="411"/>
      <c r="J71" s="411"/>
      <c r="K71" s="411"/>
      <c r="L71" s="411"/>
      <c r="M71" s="411"/>
      <c r="N71" s="411"/>
      <c r="O71" s="411"/>
      <c r="P71" s="284"/>
    </row>
    <row r="72" spans="1:16" x14ac:dyDescent="0.2">
      <c r="A72" s="411"/>
      <c r="B72" s="411"/>
      <c r="C72" s="411"/>
      <c r="D72" s="411"/>
      <c r="E72" s="411"/>
      <c r="F72" s="411"/>
      <c r="G72" s="411"/>
      <c r="H72" s="411"/>
      <c r="I72" s="411"/>
      <c r="J72" s="411"/>
      <c r="K72" s="411"/>
      <c r="L72" s="411"/>
      <c r="M72" s="411"/>
      <c r="N72" s="411"/>
      <c r="O72" s="411"/>
      <c r="P72" s="284"/>
    </row>
    <row r="73" spans="1:16" x14ac:dyDescent="0.2">
      <c r="A73" s="411"/>
      <c r="B73" s="411"/>
      <c r="C73" s="411"/>
      <c r="D73" s="411"/>
      <c r="E73" s="411"/>
      <c r="F73" s="411"/>
      <c r="G73" s="411"/>
      <c r="H73" s="411"/>
      <c r="I73" s="411"/>
      <c r="J73" s="411"/>
      <c r="K73" s="411"/>
      <c r="L73" s="411"/>
      <c r="M73" s="411"/>
      <c r="N73" s="411"/>
      <c r="O73" s="411"/>
      <c r="P73" s="284"/>
    </row>
    <row r="74" spans="1:16" x14ac:dyDescent="0.2">
      <c r="A74" s="411"/>
      <c r="B74" s="411"/>
      <c r="C74" s="411"/>
      <c r="D74" s="411"/>
      <c r="E74" s="411"/>
      <c r="F74" s="411"/>
      <c r="G74" s="411"/>
      <c r="H74" s="411"/>
      <c r="I74" s="411"/>
      <c r="J74" s="411"/>
      <c r="K74" s="411"/>
      <c r="L74" s="411"/>
      <c r="M74" s="411"/>
      <c r="N74" s="411"/>
      <c r="O74" s="411"/>
      <c r="P74" s="284"/>
    </row>
    <row r="75" spans="1:16" x14ac:dyDescent="0.2">
      <c r="A75" s="411"/>
      <c r="B75" s="411"/>
      <c r="C75" s="411"/>
      <c r="D75" s="411"/>
      <c r="E75" s="411"/>
      <c r="F75" s="411"/>
      <c r="G75" s="411"/>
      <c r="H75" s="411"/>
      <c r="I75" s="411"/>
      <c r="J75" s="411"/>
      <c r="K75" s="411"/>
      <c r="L75" s="411"/>
      <c r="M75" s="411"/>
      <c r="N75" s="411"/>
      <c r="O75" s="411"/>
      <c r="P75" s="284"/>
    </row>
    <row r="76" spans="1:16" x14ac:dyDescent="0.2">
      <c r="A76" s="411"/>
      <c r="B76" s="411"/>
      <c r="C76" s="411"/>
      <c r="D76" s="411"/>
      <c r="E76" s="411"/>
      <c r="F76" s="411"/>
      <c r="G76" s="411"/>
      <c r="H76" s="411"/>
      <c r="I76" s="411"/>
      <c r="J76" s="411"/>
      <c r="K76" s="411"/>
      <c r="L76" s="411"/>
      <c r="M76" s="411"/>
      <c r="N76" s="411"/>
      <c r="O76" s="411"/>
      <c r="P76" s="284"/>
    </row>
    <row r="77" spans="1:16" x14ac:dyDescent="0.2">
      <c r="A77" s="411"/>
      <c r="B77" s="411"/>
      <c r="C77" s="411"/>
      <c r="D77" s="411"/>
      <c r="E77" s="411"/>
      <c r="F77" s="411"/>
      <c r="G77" s="411"/>
      <c r="H77" s="411"/>
      <c r="I77" s="411"/>
      <c r="J77" s="411"/>
      <c r="K77" s="411"/>
      <c r="L77" s="411"/>
      <c r="M77" s="411"/>
      <c r="N77" s="411"/>
      <c r="O77" s="411"/>
      <c r="P77" s="284"/>
    </row>
    <row r="78" spans="1:16" x14ac:dyDescent="0.2">
      <c r="A78" s="411"/>
      <c r="B78" s="411"/>
      <c r="C78" s="411"/>
      <c r="D78" s="411"/>
      <c r="E78" s="411"/>
      <c r="F78" s="411"/>
      <c r="G78" s="411"/>
      <c r="H78" s="411"/>
      <c r="I78" s="411"/>
      <c r="J78" s="411"/>
      <c r="K78" s="411"/>
      <c r="L78" s="411"/>
      <c r="M78" s="411"/>
      <c r="N78" s="411"/>
      <c r="O78" s="411"/>
      <c r="P78" s="284"/>
    </row>
    <row r="79" spans="1:16" x14ac:dyDescent="0.2">
      <c r="A79" s="411"/>
      <c r="B79" s="411"/>
      <c r="C79" s="411"/>
      <c r="D79" s="411"/>
      <c r="E79" s="411"/>
      <c r="F79" s="411"/>
      <c r="G79" s="411"/>
      <c r="H79" s="411"/>
      <c r="I79" s="411"/>
      <c r="J79" s="411"/>
      <c r="K79" s="411"/>
      <c r="L79" s="411"/>
      <c r="M79" s="411"/>
      <c r="N79" s="411"/>
      <c r="O79" s="411"/>
      <c r="P79" s="284"/>
    </row>
    <row r="80" spans="1:16" x14ac:dyDescent="0.2">
      <c r="A80" s="411"/>
      <c r="B80" s="411"/>
      <c r="C80" s="411"/>
      <c r="D80" s="411"/>
      <c r="E80" s="411"/>
      <c r="F80" s="411"/>
      <c r="G80" s="411"/>
      <c r="H80" s="411"/>
      <c r="I80" s="411"/>
      <c r="J80" s="411"/>
      <c r="K80" s="411"/>
      <c r="L80" s="411"/>
      <c r="M80" s="411"/>
      <c r="N80" s="411"/>
      <c r="O80" s="411"/>
      <c r="P80" s="284"/>
    </row>
    <row r="81" spans="1:16" x14ac:dyDescent="0.2">
      <c r="A81" s="411"/>
      <c r="B81" s="411"/>
      <c r="C81" s="411"/>
      <c r="D81" s="411"/>
      <c r="E81" s="411"/>
      <c r="F81" s="411"/>
      <c r="G81" s="411"/>
      <c r="H81" s="411"/>
      <c r="I81" s="411"/>
      <c r="J81" s="411"/>
      <c r="K81" s="411"/>
      <c r="L81" s="411"/>
      <c r="M81" s="411"/>
      <c r="N81" s="411"/>
      <c r="O81" s="411"/>
      <c r="P81" s="284"/>
    </row>
    <row r="82" spans="1:16" x14ac:dyDescent="0.2">
      <c r="A82" s="411"/>
      <c r="B82" s="411"/>
      <c r="C82" s="411"/>
      <c r="D82" s="411"/>
      <c r="E82" s="411"/>
      <c r="F82" s="411"/>
      <c r="G82" s="411"/>
      <c r="H82" s="411"/>
      <c r="I82" s="411"/>
      <c r="J82" s="411"/>
      <c r="K82" s="411"/>
      <c r="L82" s="411"/>
      <c r="M82" s="411"/>
      <c r="N82" s="411"/>
      <c r="O82" s="411"/>
      <c r="P82" s="284"/>
    </row>
    <row r="83" spans="1:16" x14ac:dyDescent="0.2">
      <c r="A83" s="411"/>
      <c r="B83" s="411"/>
      <c r="C83" s="411"/>
      <c r="D83" s="411"/>
      <c r="E83" s="411"/>
      <c r="F83" s="411"/>
      <c r="G83" s="411"/>
      <c r="H83" s="411"/>
      <c r="I83" s="411"/>
      <c r="J83" s="411"/>
      <c r="K83" s="411"/>
      <c r="L83" s="411"/>
      <c r="M83" s="411"/>
      <c r="N83" s="411"/>
      <c r="O83" s="411"/>
      <c r="P83" s="284"/>
    </row>
    <row r="84" spans="1:16" x14ac:dyDescent="0.2">
      <c r="A84" s="411"/>
      <c r="B84" s="411"/>
      <c r="C84" s="411"/>
      <c r="D84" s="411"/>
      <c r="E84" s="411"/>
      <c r="F84" s="411"/>
      <c r="G84" s="411"/>
      <c r="H84" s="411"/>
      <c r="I84" s="411"/>
      <c r="J84" s="411"/>
      <c r="K84" s="411"/>
      <c r="L84" s="411"/>
      <c r="M84" s="411"/>
      <c r="N84" s="411"/>
      <c r="O84" s="411"/>
      <c r="P84" s="284"/>
    </row>
    <row r="85" spans="1:16" x14ac:dyDescent="0.2">
      <c r="A85" s="411"/>
      <c r="B85" s="411"/>
      <c r="C85" s="411"/>
      <c r="D85" s="411"/>
      <c r="E85" s="411"/>
      <c r="F85" s="411"/>
      <c r="G85" s="411"/>
      <c r="H85" s="411"/>
      <c r="I85" s="411"/>
      <c r="J85" s="411"/>
      <c r="K85" s="411"/>
      <c r="L85" s="411"/>
      <c r="M85" s="411"/>
      <c r="N85" s="411"/>
      <c r="O85" s="411"/>
      <c r="P85" s="284"/>
    </row>
    <row r="86" spans="1:16" x14ac:dyDescent="0.2">
      <c r="A86" s="411"/>
      <c r="B86" s="411"/>
      <c r="C86" s="411"/>
      <c r="D86" s="411"/>
      <c r="E86" s="411"/>
      <c r="F86" s="411"/>
      <c r="G86" s="411"/>
      <c r="H86" s="411"/>
      <c r="I86" s="411"/>
      <c r="J86" s="411"/>
      <c r="K86" s="411"/>
      <c r="L86" s="411"/>
      <c r="M86" s="411"/>
      <c r="N86" s="411"/>
      <c r="O86" s="411"/>
      <c r="P86" s="284"/>
    </row>
    <row r="87" spans="1:16" x14ac:dyDescent="0.2">
      <c r="A87" s="411"/>
      <c r="B87" s="411"/>
      <c r="C87" s="411"/>
      <c r="D87" s="411"/>
      <c r="E87" s="411"/>
      <c r="F87" s="411"/>
      <c r="G87" s="411"/>
      <c r="H87" s="411"/>
      <c r="I87" s="411"/>
      <c r="J87" s="411"/>
      <c r="K87" s="411"/>
      <c r="L87" s="411"/>
      <c r="M87" s="411"/>
      <c r="N87" s="411"/>
      <c r="O87" s="411"/>
      <c r="P87" s="284"/>
    </row>
    <row r="88" spans="1:16" x14ac:dyDescent="0.2">
      <c r="A88" s="411"/>
      <c r="B88" s="411"/>
      <c r="C88" s="411"/>
      <c r="D88" s="411"/>
      <c r="E88" s="411"/>
      <c r="F88" s="411"/>
      <c r="G88" s="411"/>
      <c r="H88" s="411"/>
      <c r="I88" s="411"/>
      <c r="J88" s="411"/>
      <c r="K88" s="411"/>
      <c r="L88" s="411"/>
      <c r="M88" s="411"/>
      <c r="N88" s="411"/>
      <c r="O88" s="411"/>
      <c r="P88" s="284"/>
    </row>
    <row r="89" spans="1:16" x14ac:dyDescent="0.2">
      <c r="A89" s="411"/>
      <c r="B89" s="411"/>
      <c r="C89" s="411"/>
      <c r="D89" s="411"/>
      <c r="E89" s="411"/>
      <c r="F89" s="411"/>
      <c r="G89" s="411"/>
      <c r="H89" s="411"/>
      <c r="I89" s="411"/>
      <c r="J89" s="411"/>
      <c r="K89" s="411"/>
      <c r="L89" s="411"/>
      <c r="M89" s="411"/>
      <c r="N89" s="411"/>
      <c r="O89" s="411"/>
      <c r="P89" s="284"/>
    </row>
    <row r="90" spans="1:16" x14ac:dyDescent="0.2">
      <c r="A90" s="411"/>
      <c r="B90" s="411"/>
      <c r="C90" s="411"/>
      <c r="D90" s="411"/>
      <c r="E90" s="411"/>
      <c r="F90" s="411"/>
      <c r="G90" s="411"/>
      <c r="H90" s="411"/>
      <c r="I90" s="411"/>
      <c r="J90" s="411"/>
      <c r="K90" s="411"/>
      <c r="L90" s="411"/>
      <c r="M90" s="411"/>
      <c r="N90" s="411"/>
      <c r="O90" s="411"/>
      <c r="P90" s="284"/>
    </row>
    <row r="91" spans="1:16" x14ac:dyDescent="0.2">
      <c r="A91" s="411"/>
      <c r="B91" s="411"/>
      <c r="C91" s="411"/>
      <c r="D91" s="411"/>
      <c r="E91" s="411"/>
      <c r="F91" s="411"/>
      <c r="G91" s="411"/>
      <c r="H91" s="411"/>
      <c r="I91" s="411"/>
      <c r="J91" s="411"/>
      <c r="K91" s="411"/>
      <c r="L91" s="411"/>
      <c r="M91" s="411"/>
      <c r="N91" s="411"/>
      <c r="O91" s="411"/>
      <c r="P91" s="284"/>
    </row>
    <row r="92" spans="1:16" x14ac:dyDescent="0.2">
      <c r="A92" s="411"/>
      <c r="B92" s="411"/>
      <c r="C92" s="411"/>
      <c r="D92" s="411"/>
      <c r="E92" s="411"/>
      <c r="F92" s="411"/>
      <c r="G92" s="411"/>
      <c r="H92" s="411"/>
      <c r="I92" s="411"/>
      <c r="J92" s="411"/>
      <c r="K92" s="411"/>
      <c r="L92" s="411"/>
      <c r="M92" s="411"/>
      <c r="N92" s="411"/>
      <c r="O92" s="411"/>
      <c r="P92" s="284"/>
    </row>
    <row r="93" spans="1:16" x14ac:dyDescent="0.2">
      <c r="A93" s="411"/>
      <c r="B93" s="411"/>
      <c r="C93" s="411"/>
      <c r="D93" s="411"/>
      <c r="E93" s="411"/>
      <c r="F93" s="411"/>
      <c r="G93" s="411"/>
      <c r="H93" s="411"/>
      <c r="I93" s="411"/>
      <c r="J93" s="411"/>
      <c r="K93" s="411"/>
      <c r="L93" s="411"/>
      <c r="M93" s="411"/>
      <c r="N93" s="411"/>
      <c r="O93" s="411"/>
      <c r="P93" s="284"/>
    </row>
    <row r="94" spans="1:16" x14ac:dyDescent="0.2">
      <c r="A94" s="411"/>
      <c r="B94" s="411"/>
      <c r="C94" s="411"/>
      <c r="D94" s="411"/>
      <c r="E94" s="411"/>
      <c r="F94" s="411"/>
      <c r="G94" s="411"/>
      <c r="H94" s="411"/>
      <c r="I94" s="411"/>
      <c r="J94" s="411"/>
      <c r="K94" s="411"/>
      <c r="L94" s="411"/>
      <c r="M94" s="411"/>
      <c r="N94" s="411"/>
      <c r="O94" s="411"/>
      <c r="P94" s="284"/>
    </row>
    <row r="95" spans="1:16" x14ac:dyDescent="0.2">
      <c r="A95" s="411"/>
      <c r="B95" s="411"/>
      <c r="C95" s="411"/>
      <c r="D95" s="411"/>
      <c r="E95" s="411"/>
      <c r="F95" s="411"/>
      <c r="G95" s="411"/>
      <c r="H95" s="411"/>
      <c r="I95" s="411"/>
      <c r="J95" s="411"/>
      <c r="K95" s="411"/>
      <c r="L95" s="411"/>
      <c r="M95" s="411"/>
      <c r="N95" s="411"/>
      <c r="O95" s="411"/>
      <c r="P95" s="284"/>
    </row>
    <row r="96" spans="1:16" x14ac:dyDescent="0.2">
      <c r="A96" s="411"/>
      <c r="B96" s="411"/>
      <c r="C96" s="411"/>
      <c r="D96" s="411"/>
      <c r="E96" s="411"/>
      <c r="F96" s="411"/>
      <c r="G96" s="411"/>
      <c r="H96" s="411"/>
      <c r="I96" s="411"/>
      <c r="J96" s="411"/>
      <c r="K96" s="411"/>
      <c r="L96" s="411"/>
      <c r="M96" s="411"/>
      <c r="N96" s="411"/>
      <c r="O96" s="411"/>
      <c r="P96" s="284"/>
    </row>
    <row r="97" spans="1:16" x14ac:dyDescent="0.2">
      <c r="A97" s="411"/>
      <c r="B97" s="411"/>
      <c r="C97" s="411"/>
      <c r="D97" s="411"/>
      <c r="E97" s="411"/>
      <c r="F97" s="411"/>
      <c r="G97" s="411"/>
      <c r="H97" s="411"/>
      <c r="I97" s="411"/>
      <c r="J97" s="411"/>
      <c r="K97" s="411"/>
      <c r="L97" s="411"/>
      <c r="M97" s="411"/>
      <c r="N97" s="411"/>
      <c r="O97" s="411"/>
      <c r="P97" s="284"/>
    </row>
    <row r="98" spans="1:16" x14ac:dyDescent="0.2">
      <c r="A98" s="411"/>
      <c r="B98" s="411"/>
      <c r="C98" s="411"/>
      <c r="D98" s="411"/>
      <c r="E98" s="411"/>
      <c r="F98" s="411"/>
      <c r="G98" s="411"/>
      <c r="H98" s="411"/>
      <c r="I98" s="411"/>
      <c r="J98" s="411"/>
      <c r="K98" s="411"/>
      <c r="L98" s="411"/>
      <c r="M98" s="411"/>
      <c r="N98" s="411"/>
      <c r="O98" s="411"/>
      <c r="P98" s="284"/>
    </row>
    <row r="99" spans="1:16" x14ac:dyDescent="0.2">
      <c r="A99" s="411"/>
      <c r="B99" s="411"/>
      <c r="C99" s="411"/>
      <c r="D99" s="411"/>
      <c r="E99" s="411"/>
      <c r="F99" s="411"/>
      <c r="G99" s="411"/>
      <c r="H99" s="411"/>
      <c r="I99" s="411"/>
      <c r="J99" s="411"/>
      <c r="K99" s="411"/>
      <c r="L99" s="411"/>
      <c r="M99" s="411"/>
      <c r="N99" s="411"/>
      <c r="O99" s="411"/>
      <c r="P99" s="284"/>
    </row>
    <row r="100" spans="1:16" x14ac:dyDescent="0.2">
      <c r="A100" s="411"/>
      <c r="B100" s="411"/>
      <c r="C100" s="411"/>
      <c r="D100" s="411"/>
      <c r="E100" s="411"/>
      <c r="F100" s="411"/>
      <c r="G100" s="411"/>
      <c r="H100" s="411"/>
      <c r="I100" s="411"/>
      <c r="J100" s="411"/>
      <c r="K100" s="411"/>
      <c r="L100" s="411"/>
      <c r="M100" s="411"/>
      <c r="N100" s="411"/>
      <c r="O100" s="411"/>
      <c r="P100" s="284"/>
    </row>
    <row r="101" spans="1:16" x14ac:dyDescent="0.2">
      <c r="A101" s="411"/>
      <c r="B101" s="411"/>
      <c r="C101" s="411"/>
      <c r="D101" s="411"/>
      <c r="E101" s="411"/>
      <c r="F101" s="411"/>
      <c r="G101" s="411"/>
      <c r="H101" s="411"/>
      <c r="I101" s="411"/>
      <c r="J101" s="411"/>
      <c r="K101" s="411"/>
      <c r="L101" s="411"/>
      <c r="M101" s="411"/>
      <c r="N101" s="411"/>
      <c r="O101" s="411"/>
      <c r="P101" s="284"/>
    </row>
    <row r="102" spans="1:16" x14ac:dyDescent="0.2">
      <c r="A102" s="411"/>
      <c r="B102" s="411"/>
      <c r="C102" s="411"/>
      <c r="D102" s="411"/>
      <c r="E102" s="411"/>
      <c r="F102" s="411"/>
      <c r="G102" s="411"/>
      <c r="H102" s="411"/>
      <c r="I102" s="411"/>
      <c r="J102" s="411"/>
      <c r="K102" s="411"/>
      <c r="L102" s="411"/>
      <c r="M102" s="411"/>
      <c r="N102" s="411"/>
      <c r="O102" s="411"/>
      <c r="P102" s="284"/>
    </row>
    <row r="103" spans="1:16" x14ac:dyDescent="0.2">
      <c r="A103" s="411"/>
      <c r="B103" s="411"/>
      <c r="C103" s="411"/>
      <c r="D103" s="411"/>
      <c r="E103" s="411"/>
      <c r="F103" s="411"/>
      <c r="G103" s="411"/>
      <c r="H103" s="411"/>
      <c r="I103" s="411"/>
      <c r="J103" s="411"/>
      <c r="K103" s="411"/>
      <c r="L103" s="411"/>
      <c r="M103" s="411"/>
      <c r="N103" s="411"/>
      <c r="O103" s="411"/>
      <c r="P103" s="284"/>
    </row>
    <row r="104" spans="1:16" x14ac:dyDescent="0.2">
      <c r="A104" s="411"/>
      <c r="B104" s="411"/>
      <c r="C104" s="411"/>
      <c r="D104" s="411"/>
      <c r="E104" s="411"/>
      <c r="F104" s="411"/>
      <c r="G104" s="411"/>
      <c r="H104" s="411"/>
      <c r="I104" s="411"/>
      <c r="J104" s="411"/>
      <c r="K104" s="411"/>
      <c r="L104" s="411"/>
      <c r="M104" s="411"/>
      <c r="N104" s="411"/>
      <c r="O104" s="411"/>
      <c r="P104" s="284"/>
    </row>
    <row r="105" spans="1:16" x14ac:dyDescent="0.2">
      <c r="A105" s="411"/>
      <c r="B105" s="411"/>
      <c r="C105" s="411"/>
      <c r="D105" s="411"/>
      <c r="E105" s="411"/>
      <c r="F105" s="411"/>
      <c r="G105" s="411"/>
      <c r="H105" s="411"/>
      <c r="I105" s="411"/>
      <c r="J105" s="411"/>
      <c r="K105" s="411"/>
      <c r="L105" s="411"/>
      <c r="M105" s="411"/>
      <c r="N105" s="411"/>
      <c r="O105" s="411"/>
      <c r="P105" s="284"/>
    </row>
    <row r="106" spans="1:16" x14ac:dyDescent="0.2">
      <c r="A106" s="411"/>
      <c r="B106" s="411"/>
      <c r="C106" s="411"/>
      <c r="D106" s="411"/>
      <c r="E106" s="411"/>
      <c r="F106" s="411"/>
      <c r="G106" s="411"/>
      <c r="H106" s="411"/>
      <c r="I106" s="411"/>
      <c r="J106" s="411"/>
      <c r="K106" s="411"/>
      <c r="L106" s="411"/>
      <c r="M106" s="411"/>
      <c r="N106" s="411"/>
      <c r="O106" s="411"/>
      <c r="P106" s="284"/>
    </row>
    <row r="107" spans="1:16" x14ac:dyDescent="0.2">
      <c r="A107" s="411"/>
      <c r="B107" s="411"/>
      <c r="C107" s="411"/>
      <c r="D107" s="411"/>
      <c r="E107" s="411"/>
      <c r="F107" s="411"/>
      <c r="G107" s="411"/>
      <c r="H107" s="411"/>
      <c r="I107" s="411"/>
      <c r="J107" s="411"/>
      <c r="K107" s="411"/>
      <c r="L107" s="411"/>
      <c r="M107" s="411"/>
      <c r="N107" s="411"/>
      <c r="O107" s="411"/>
      <c r="P107" s="284"/>
    </row>
    <row r="108" spans="1:16" x14ac:dyDescent="0.2">
      <c r="A108" s="411"/>
      <c r="B108" s="411"/>
      <c r="C108" s="411"/>
      <c r="D108" s="411"/>
      <c r="E108" s="411"/>
      <c r="F108" s="411"/>
      <c r="G108" s="411"/>
      <c r="H108" s="411"/>
      <c r="I108" s="411"/>
      <c r="J108" s="411"/>
      <c r="K108" s="411"/>
      <c r="L108" s="411"/>
      <c r="M108" s="411"/>
      <c r="N108" s="411"/>
      <c r="O108" s="411"/>
      <c r="P108" s="284"/>
    </row>
    <row r="109" spans="1:16" x14ac:dyDescent="0.2">
      <c r="A109" s="411"/>
      <c r="B109" s="411"/>
      <c r="C109" s="411"/>
      <c r="D109" s="411"/>
      <c r="E109" s="411"/>
      <c r="F109" s="411"/>
      <c r="G109" s="411"/>
      <c r="H109" s="411"/>
      <c r="I109" s="411"/>
      <c r="J109" s="411"/>
      <c r="K109" s="411"/>
      <c r="L109" s="411"/>
      <c r="M109" s="411"/>
      <c r="N109" s="411"/>
      <c r="O109" s="411"/>
      <c r="P109" s="284"/>
    </row>
    <row r="110" spans="1:16" x14ac:dyDescent="0.2">
      <c r="A110" s="411"/>
      <c r="B110" s="411"/>
      <c r="C110" s="411"/>
      <c r="D110" s="411"/>
      <c r="E110" s="411"/>
      <c r="F110" s="411"/>
      <c r="G110" s="411"/>
      <c r="H110" s="411"/>
      <c r="I110" s="411"/>
      <c r="J110" s="411"/>
      <c r="K110" s="411"/>
      <c r="L110" s="411"/>
      <c r="M110" s="411"/>
      <c r="N110" s="411"/>
      <c r="O110" s="411"/>
      <c r="P110" s="284"/>
    </row>
    <row r="111" spans="1:16" x14ac:dyDescent="0.2">
      <c r="A111" s="411"/>
      <c r="B111" s="411"/>
      <c r="C111" s="411"/>
      <c r="D111" s="411"/>
      <c r="E111" s="411"/>
      <c r="F111" s="411"/>
      <c r="G111" s="411"/>
      <c r="H111" s="411"/>
      <c r="I111" s="411"/>
      <c r="J111" s="411"/>
      <c r="K111" s="411"/>
      <c r="L111" s="411"/>
      <c r="M111" s="411"/>
      <c r="N111" s="411"/>
      <c r="O111" s="411"/>
      <c r="P111" s="284"/>
    </row>
    <row r="112" spans="1:16" x14ac:dyDescent="0.2">
      <c r="A112" s="411"/>
      <c r="B112" s="411"/>
      <c r="C112" s="411"/>
      <c r="D112" s="411"/>
      <c r="E112" s="411"/>
      <c r="F112" s="411"/>
      <c r="G112" s="411"/>
      <c r="H112" s="411"/>
      <c r="I112" s="411"/>
      <c r="J112" s="411"/>
      <c r="K112" s="411"/>
      <c r="L112" s="411"/>
      <c r="M112" s="411"/>
      <c r="N112" s="411"/>
      <c r="O112" s="411"/>
      <c r="P112" s="284"/>
    </row>
    <row r="113" spans="1:16" x14ac:dyDescent="0.2">
      <c r="A113" s="411"/>
      <c r="B113" s="411"/>
      <c r="C113" s="411"/>
      <c r="D113" s="411"/>
      <c r="E113" s="411"/>
      <c r="F113" s="411"/>
      <c r="G113" s="411"/>
      <c r="H113" s="411"/>
      <c r="I113" s="411"/>
      <c r="J113" s="411"/>
      <c r="K113" s="411"/>
      <c r="L113" s="411"/>
      <c r="M113" s="411"/>
      <c r="N113" s="411"/>
      <c r="O113" s="411"/>
      <c r="P113" s="284"/>
    </row>
    <row r="114" spans="1:16" x14ac:dyDescent="0.2">
      <c r="A114" s="411"/>
      <c r="B114" s="411"/>
      <c r="C114" s="411"/>
      <c r="D114" s="411"/>
      <c r="E114" s="411"/>
      <c r="F114" s="411"/>
      <c r="G114" s="411"/>
      <c r="H114" s="411"/>
      <c r="I114" s="411"/>
      <c r="J114" s="411"/>
      <c r="K114" s="411"/>
      <c r="L114" s="411"/>
      <c r="M114" s="411"/>
      <c r="N114" s="411"/>
      <c r="O114" s="411"/>
      <c r="P114" s="284"/>
    </row>
    <row r="115" spans="1:16" x14ac:dyDescent="0.2">
      <c r="A115" s="411"/>
      <c r="B115" s="411"/>
      <c r="C115" s="411"/>
      <c r="D115" s="411"/>
      <c r="E115" s="411"/>
      <c r="F115" s="411"/>
      <c r="G115" s="411"/>
      <c r="H115" s="411"/>
      <c r="I115" s="411"/>
      <c r="J115" s="411"/>
      <c r="K115" s="411"/>
      <c r="L115" s="411"/>
      <c r="M115" s="411"/>
      <c r="N115" s="411"/>
      <c r="O115" s="411"/>
      <c r="P115" s="284"/>
    </row>
    <row r="116" spans="1:16" x14ac:dyDescent="0.2">
      <c r="A116" s="411"/>
      <c r="B116" s="411"/>
      <c r="C116" s="411"/>
      <c r="D116" s="411"/>
      <c r="E116" s="411"/>
      <c r="F116" s="411"/>
      <c r="G116" s="411"/>
      <c r="H116" s="411"/>
      <c r="I116" s="411"/>
      <c r="J116" s="411"/>
      <c r="K116" s="411"/>
      <c r="L116" s="411"/>
      <c r="M116" s="411"/>
      <c r="N116" s="411"/>
      <c r="O116" s="411"/>
      <c r="P116" s="284"/>
    </row>
    <row r="117" spans="1:16" x14ac:dyDescent="0.2">
      <c r="A117" s="411"/>
      <c r="B117" s="411"/>
      <c r="C117" s="411"/>
      <c r="D117" s="411"/>
      <c r="E117" s="411"/>
      <c r="F117" s="411"/>
      <c r="G117" s="411"/>
      <c r="H117" s="411"/>
      <c r="I117" s="411"/>
      <c r="J117" s="411"/>
      <c r="K117" s="411"/>
      <c r="L117" s="411"/>
      <c r="M117" s="411"/>
      <c r="N117" s="411"/>
      <c r="O117" s="411"/>
      <c r="P117" s="284"/>
    </row>
    <row r="118" spans="1:16" x14ac:dyDescent="0.2">
      <c r="A118" s="411"/>
      <c r="B118" s="411"/>
      <c r="C118" s="411"/>
      <c r="D118" s="411"/>
      <c r="E118" s="411"/>
      <c r="F118" s="411"/>
      <c r="G118" s="411"/>
      <c r="H118" s="411"/>
      <c r="I118" s="411"/>
      <c r="J118" s="411"/>
      <c r="K118" s="411"/>
      <c r="L118" s="411"/>
      <c r="M118" s="411"/>
      <c r="N118" s="411"/>
      <c r="O118" s="411"/>
      <c r="P118" s="284"/>
    </row>
    <row r="119" spans="1:16" x14ac:dyDescent="0.2">
      <c r="A119" s="411"/>
      <c r="B119" s="411"/>
      <c r="C119" s="411"/>
      <c r="D119" s="411"/>
      <c r="E119" s="411"/>
      <c r="F119" s="411"/>
      <c r="G119" s="411"/>
      <c r="H119" s="411"/>
      <c r="I119" s="411"/>
      <c r="J119" s="411"/>
      <c r="K119" s="411"/>
      <c r="L119" s="411"/>
      <c r="M119" s="411"/>
      <c r="N119" s="411"/>
      <c r="O119" s="411"/>
      <c r="P119" s="284"/>
    </row>
    <row r="120" spans="1:16" x14ac:dyDescent="0.2">
      <c r="A120" s="411"/>
      <c r="B120" s="411"/>
      <c r="C120" s="411"/>
      <c r="D120" s="411"/>
      <c r="E120" s="411"/>
      <c r="F120" s="411"/>
      <c r="G120" s="411"/>
      <c r="H120" s="411"/>
      <c r="I120" s="411"/>
      <c r="J120" s="411"/>
      <c r="K120" s="411"/>
      <c r="L120" s="411"/>
      <c r="M120" s="411"/>
      <c r="N120" s="411"/>
      <c r="O120" s="411"/>
      <c r="P120" s="284"/>
    </row>
    <row r="121" spans="1:16" x14ac:dyDescent="0.2">
      <c r="A121" s="411"/>
      <c r="B121" s="411"/>
      <c r="C121" s="411"/>
      <c r="D121" s="411"/>
      <c r="E121" s="411"/>
      <c r="F121" s="411"/>
      <c r="G121" s="411"/>
      <c r="H121" s="411"/>
      <c r="I121" s="411"/>
      <c r="J121" s="411"/>
      <c r="K121" s="411"/>
      <c r="L121" s="411"/>
      <c r="M121" s="411"/>
      <c r="N121" s="411"/>
      <c r="O121" s="411"/>
      <c r="P121" s="284"/>
    </row>
    <row r="122" spans="1:16" x14ac:dyDescent="0.2">
      <c r="A122" s="411"/>
      <c r="B122" s="411"/>
      <c r="C122" s="411"/>
      <c r="D122" s="411"/>
      <c r="E122" s="411"/>
      <c r="F122" s="411"/>
      <c r="G122" s="411"/>
      <c r="H122" s="411"/>
      <c r="I122" s="411"/>
      <c r="J122" s="411"/>
      <c r="K122" s="411"/>
      <c r="L122" s="411"/>
      <c r="M122" s="411"/>
      <c r="N122" s="411"/>
      <c r="O122" s="411"/>
      <c r="P122" s="284"/>
    </row>
    <row r="123" spans="1:16" x14ac:dyDescent="0.2">
      <c r="A123" s="411"/>
      <c r="B123" s="411"/>
      <c r="C123" s="411"/>
      <c r="D123" s="411"/>
      <c r="E123" s="411"/>
      <c r="F123" s="411"/>
      <c r="G123" s="411"/>
      <c r="H123" s="411"/>
      <c r="I123" s="411"/>
      <c r="J123" s="411"/>
      <c r="K123" s="411"/>
      <c r="L123" s="411"/>
      <c r="M123" s="411"/>
      <c r="N123" s="411"/>
      <c r="O123" s="411"/>
      <c r="P123" s="284"/>
    </row>
    <row r="124" spans="1:16" x14ac:dyDescent="0.2">
      <c r="A124" s="411"/>
      <c r="B124" s="411"/>
      <c r="C124" s="411"/>
      <c r="D124" s="411"/>
      <c r="E124" s="411"/>
      <c r="F124" s="411"/>
      <c r="G124" s="411"/>
      <c r="H124" s="411"/>
      <c r="I124" s="411"/>
      <c r="J124" s="411"/>
      <c r="K124" s="411"/>
      <c r="L124" s="411"/>
      <c r="M124" s="411"/>
      <c r="N124" s="411"/>
      <c r="O124" s="411"/>
      <c r="P124" s="284"/>
    </row>
    <row r="125" spans="1:16" x14ac:dyDescent="0.2">
      <c r="A125" s="411"/>
      <c r="B125" s="411"/>
      <c r="C125" s="411"/>
      <c r="D125" s="411"/>
      <c r="E125" s="411"/>
      <c r="F125" s="411"/>
      <c r="G125" s="411"/>
      <c r="H125" s="411"/>
      <c r="I125" s="411"/>
      <c r="J125" s="411"/>
      <c r="K125" s="411"/>
      <c r="L125" s="411"/>
      <c r="M125" s="411"/>
      <c r="N125" s="411"/>
      <c r="O125" s="411"/>
      <c r="P125" s="284"/>
    </row>
    <row r="126" spans="1:16" x14ac:dyDescent="0.2">
      <c r="A126" s="411"/>
      <c r="B126" s="411"/>
      <c r="C126" s="411"/>
      <c r="D126" s="411"/>
      <c r="E126" s="411"/>
      <c r="F126" s="411"/>
      <c r="G126" s="411"/>
      <c r="H126" s="411"/>
      <c r="I126" s="411"/>
      <c r="J126" s="411"/>
      <c r="K126" s="411"/>
      <c r="L126" s="411"/>
      <c r="M126" s="411"/>
      <c r="N126" s="411"/>
      <c r="O126" s="411"/>
      <c r="P126" s="284"/>
    </row>
    <row r="127" spans="1:16" x14ac:dyDescent="0.2">
      <c r="A127" s="411"/>
      <c r="B127" s="411"/>
      <c r="C127" s="411"/>
      <c r="D127" s="411"/>
      <c r="E127" s="411"/>
      <c r="F127" s="411"/>
      <c r="G127" s="411"/>
      <c r="H127" s="411"/>
      <c r="I127" s="411"/>
      <c r="J127" s="411"/>
      <c r="K127" s="411"/>
      <c r="L127" s="411"/>
      <c r="M127" s="411"/>
      <c r="N127" s="411"/>
      <c r="O127" s="411"/>
      <c r="P127" s="284"/>
    </row>
    <row r="128" spans="1:16" x14ac:dyDescent="0.2">
      <c r="A128" s="411"/>
      <c r="B128" s="411"/>
      <c r="C128" s="411"/>
      <c r="D128" s="411"/>
      <c r="E128" s="411"/>
      <c r="F128" s="411"/>
      <c r="G128" s="411"/>
      <c r="H128" s="411"/>
      <c r="I128" s="411"/>
      <c r="J128" s="411"/>
      <c r="K128" s="411"/>
      <c r="L128" s="411"/>
      <c r="M128" s="411"/>
      <c r="N128" s="411"/>
      <c r="O128" s="411"/>
      <c r="P128" s="284"/>
    </row>
    <row r="129" spans="1:16" x14ac:dyDescent="0.2">
      <c r="A129" s="411"/>
      <c r="B129" s="411"/>
      <c r="C129" s="411"/>
      <c r="D129" s="411"/>
      <c r="E129" s="411"/>
      <c r="F129" s="411"/>
      <c r="G129" s="411"/>
      <c r="H129" s="411"/>
      <c r="I129" s="411"/>
      <c r="J129" s="411"/>
      <c r="K129" s="411"/>
      <c r="L129" s="411"/>
      <c r="M129" s="411"/>
      <c r="N129" s="411"/>
      <c r="O129" s="411"/>
      <c r="P129" s="284"/>
    </row>
    <row r="130" spans="1:16" x14ac:dyDescent="0.2">
      <c r="A130" s="411"/>
      <c r="B130" s="411"/>
      <c r="C130" s="411"/>
      <c r="D130" s="411"/>
      <c r="E130" s="411"/>
      <c r="F130" s="411"/>
      <c r="G130" s="411"/>
      <c r="H130" s="411"/>
      <c r="I130" s="411"/>
      <c r="J130" s="411"/>
      <c r="K130" s="411"/>
      <c r="L130" s="411"/>
      <c r="M130" s="411"/>
      <c r="N130" s="411"/>
      <c r="O130" s="411"/>
      <c r="P130" s="284"/>
    </row>
    <row r="131" spans="1:16" x14ac:dyDescent="0.2">
      <c r="A131" s="411"/>
      <c r="B131" s="411"/>
      <c r="C131" s="411"/>
      <c r="D131" s="411"/>
      <c r="E131" s="411"/>
      <c r="F131" s="411"/>
      <c r="G131" s="411"/>
      <c r="H131" s="411"/>
      <c r="I131" s="411"/>
      <c r="J131" s="411"/>
      <c r="K131" s="411"/>
      <c r="L131" s="411"/>
      <c r="M131" s="411"/>
      <c r="N131" s="411"/>
      <c r="O131" s="411"/>
      <c r="P131" s="284"/>
    </row>
    <row r="132" spans="1:16" x14ac:dyDescent="0.2">
      <c r="A132" s="411"/>
      <c r="B132" s="411"/>
      <c r="C132" s="411"/>
      <c r="D132" s="411"/>
      <c r="E132" s="411"/>
      <c r="F132" s="411"/>
      <c r="G132" s="411"/>
      <c r="H132" s="411"/>
      <c r="I132" s="411"/>
      <c r="J132" s="411"/>
      <c r="K132" s="411"/>
      <c r="L132" s="411"/>
      <c r="M132" s="411"/>
      <c r="N132" s="411"/>
      <c r="O132" s="411"/>
      <c r="P132" s="284"/>
    </row>
    <row r="133" spans="1:16" x14ac:dyDescent="0.2">
      <c r="A133" s="411"/>
      <c r="B133" s="411"/>
      <c r="C133" s="411"/>
      <c r="D133" s="411"/>
      <c r="E133" s="411"/>
      <c r="F133" s="411"/>
      <c r="G133" s="411"/>
      <c r="H133" s="411"/>
      <c r="I133" s="411"/>
      <c r="J133" s="411"/>
      <c r="K133" s="411"/>
      <c r="L133" s="411"/>
      <c r="M133" s="411"/>
      <c r="N133" s="411"/>
      <c r="O133" s="411"/>
      <c r="P133" s="284"/>
    </row>
    <row r="134" spans="1:16" x14ac:dyDescent="0.2">
      <c r="A134" s="411"/>
      <c r="B134" s="411"/>
      <c r="C134" s="411"/>
      <c r="D134" s="411"/>
      <c r="E134" s="411"/>
      <c r="F134" s="411"/>
      <c r="G134" s="411"/>
      <c r="H134" s="411"/>
      <c r="I134" s="411"/>
      <c r="J134" s="411"/>
      <c r="K134" s="411"/>
      <c r="L134" s="411"/>
      <c r="M134" s="411"/>
      <c r="N134" s="411"/>
      <c r="O134" s="411"/>
      <c r="P134" s="284"/>
    </row>
    <row r="135" spans="1:16" x14ac:dyDescent="0.2">
      <c r="A135" s="411"/>
      <c r="B135" s="411"/>
      <c r="C135" s="411"/>
      <c r="D135" s="411"/>
      <c r="E135" s="411"/>
      <c r="F135" s="411"/>
      <c r="G135" s="411"/>
      <c r="H135" s="411"/>
      <c r="I135" s="411"/>
      <c r="J135" s="411"/>
      <c r="K135" s="411"/>
      <c r="L135" s="411"/>
      <c r="M135" s="411"/>
      <c r="N135" s="411"/>
      <c r="O135" s="411"/>
      <c r="P135" s="284"/>
    </row>
    <row r="136" spans="1:16" x14ac:dyDescent="0.2">
      <c r="A136" s="411"/>
      <c r="B136" s="411"/>
      <c r="C136" s="411"/>
      <c r="D136" s="411"/>
      <c r="E136" s="411"/>
      <c r="F136" s="411"/>
      <c r="G136" s="411"/>
      <c r="H136" s="411"/>
      <c r="I136" s="411"/>
      <c r="J136" s="411"/>
      <c r="K136" s="411"/>
      <c r="L136" s="411"/>
      <c r="M136" s="411"/>
      <c r="N136" s="411"/>
      <c r="O136" s="411"/>
      <c r="P136" s="284"/>
    </row>
    <row r="137" spans="1:16" x14ac:dyDescent="0.2">
      <c r="A137" s="411"/>
      <c r="B137" s="411"/>
      <c r="C137" s="411"/>
      <c r="D137" s="411"/>
      <c r="E137" s="411"/>
      <c r="F137" s="411"/>
      <c r="G137" s="411"/>
      <c r="H137" s="411"/>
      <c r="I137" s="411"/>
      <c r="J137" s="411"/>
      <c r="K137" s="411"/>
      <c r="L137" s="411"/>
      <c r="M137" s="411"/>
      <c r="N137" s="411"/>
      <c r="O137" s="411"/>
      <c r="P137" s="284"/>
    </row>
    <row r="138" spans="1:16" x14ac:dyDescent="0.2">
      <c r="A138" s="411"/>
      <c r="B138" s="411"/>
      <c r="C138" s="411"/>
      <c r="D138" s="411"/>
      <c r="E138" s="411"/>
      <c r="F138" s="411"/>
      <c r="G138" s="411"/>
      <c r="H138" s="411"/>
      <c r="I138" s="411"/>
      <c r="J138" s="411"/>
      <c r="K138" s="411"/>
      <c r="L138" s="411"/>
      <c r="M138" s="411"/>
      <c r="N138" s="411"/>
      <c r="O138" s="411"/>
      <c r="P138" s="284"/>
    </row>
    <row r="139" spans="1:16" x14ac:dyDescent="0.2">
      <c r="A139" s="411"/>
      <c r="B139" s="411"/>
      <c r="C139" s="411"/>
      <c r="D139" s="411"/>
      <c r="E139" s="411"/>
      <c r="F139" s="411"/>
      <c r="G139" s="411"/>
      <c r="H139" s="411"/>
      <c r="I139" s="411"/>
      <c r="J139" s="411"/>
      <c r="K139" s="411"/>
      <c r="L139" s="411"/>
      <c r="M139" s="411"/>
      <c r="N139" s="411"/>
      <c r="O139" s="411"/>
      <c r="P139" s="284"/>
    </row>
    <row r="140" spans="1:16" x14ac:dyDescent="0.2">
      <c r="A140" s="411"/>
      <c r="B140" s="411"/>
      <c r="C140" s="411"/>
      <c r="D140" s="411"/>
      <c r="E140" s="411"/>
      <c r="F140" s="411"/>
      <c r="G140" s="411"/>
      <c r="H140" s="411"/>
      <c r="I140" s="411"/>
      <c r="J140" s="411"/>
      <c r="K140" s="411"/>
      <c r="L140" s="411"/>
      <c r="M140" s="411"/>
      <c r="N140" s="411"/>
      <c r="O140" s="411"/>
      <c r="P140" s="284"/>
    </row>
    <row r="141" spans="1:16" x14ac:dyDescent="0.2">
      <c r="A141" s="411"/>
      <c r="B141" s="411"/>
      <c r="C141" s="411"/>
      <c r="D141" s="411"/>
      <c r="E141" s="411"/>
      <c r="F141" s="411"/>
      <c r="G141" s="411"/>
      <c r="H141" s="411"/>
      <c r="I141" s="411"/>
      <c r="J141" s="411"/>
      <c r="K141" s="411"/>
      <c r="L141" s="411"/>
      <c r="M141" s="411"/>
      <c r="N141" s="411"/>
      <c r="O141" s="411"/>
      <c r="P141" s="284"/>
    </row>
    <row r="142" spans="1:16" x14ac:dyDescent="0.2">
      <c r="A142" s="411"/>
      <c r="B142" s="411"/>
      <c r="C142" s="411"/>
      <c r="D142" s="411"/>
      <c r="E142" s="411"/>
      <c r="F142" s="411"/>
      <c r="G142" s="411"/>
      <c r="H142" s="411"/>
      <c r="I142" s="411"/>
      <c r="J142" s="411"/>
      <c r="K142" s="411"/>
      <c r="L142" s="411"/>
      <c r="M142" s="411"/>
      <c r="N142" s="411"/>
      <c r="O142" s="411"/>
      <c r="P142" s="284"/>
    </row>
    <row r="143" spans="1:16" x14ac:dyDescent="0.2">
      <c r="A143" s="411"/>
      <c r="B143" s="411"/>
      <c r="C143" s="411"/>
      <c r="D143" s="411"/>
      <c r="E143" s="411"/>
      <c r="F143" s="411"/>
      <c r="G143" s="411"/>
      <c r="H143" s="411"/>
      <c r="I143" s="411"/>
      <c r="J143" s="411"/>
      <c r="K143" s="411"/>
      <c r="L143" s="411"/>
      <c r="M143" s="411"/>
      <c r="N143" s="411"/>
      <c r="O143" s="411"/>
      <c r="P143" s="284"/>
    </row>
    <row r="144" spans="1:16" x14ac:dyDescent="0.2">
      <c r="A144" s="411"/>
      <c r="B144" s="411"/>
      <c r="C144" s="411"/>
      <c r="D144" s="411"/>
      <c r="E144" s="411"/>
      <c r="F144" s="411"/>
      <c r="G144" s="411"/>
      <c r="H144" s="411"/>
      <c r="I144" s="411"/>
      <c r="J144" s="411"/>
      <c r="K144" s="411"/>
      <c r="L144" s="411"/>
      <c r="M144" s="411"/>
      <c r="N144" s="411"/>
      <c r="O144" s="411"/>
      <c r="P144" s="284"/>
    </row>
    <row r="145" spans="1:16" x14ac:dyDescent="0.2">
      <c r="A145" s="411"/>
      <c r="B145" s="411"/>
      <c r="C145" s="411"/>
      <c r="D145" s="411"/>
      <c r="E145" s="411"/>
      <c r="F145" s="411"/>
      <c r="G145" s="411"/>
      <c r="H145" s="411"/>
      <c r="I145" s="411"/>
      <c r="J145" s="411"/>
      <c r="K145" s="411"/>
      <c r="L145" s="411"/>
      <c r="M145" s="411"/>
      <c r="N145" s="411"/>
      <c r="O145" s="411"/>
      <c r="P145" s="284"/>
    </row>
    <row r="146" spans="1:16" x14ac:dyDescent="0.2">
      <c r="A146" s="411"/>
      <c r="B146" s="411"/>
      <c r="C146" s="411"/>
      <c r="D146" s="411"/>
      <c r="E146" s="411"/>
      <c r="F146" s="411"/>
      <c r="G146" s="411"/>
      <c r="H146" s="411"/>
      <c r="I146" s="411"/>
      <c r="J146" s="411"/>
      <c r="K146" s="411"/>
      <c r="L146" s="411"/>
      <c r="M146" s="411"/>
      <c r="N146" s="411"/>
      <c r="O146" s="411"/>
      <c r="P146" s="284"/>
    </row>
    <row r="147" spans="1:16" x14ac:dyDescent="0.2">
      <c r="A147" s="411"/>
      <c r="B147" s="411"/>
      <c r="C147" s="411"/>
      <c r="D147" s="411"/>
      <c r="E147" s="411"/>
      <c r="F147" s="411"/>
      <c r="G147" s="411"/>
      <c r="H147" s="411"/>
      <c r="I147" s="411"/>
      <c r="J147" s="411"/>
      <c r="K147" s="411"/>
      <c r="L147" s="411"/>
      <c r="M147" s="411"/>
      <c r="N147" s="411"/>
      <c r="O147" s="411"/>
      <c r="P147" s="284"/>
    </row>
    <row r="148" spans="1:16" x14ac:dyDescent="0.2">
      <c r="A148" s="411"/>
      <c r="B148" s="411"/>
      <c r="C148" s="411"/>
      <c r="D148" s="411"/>
      <c r="E148" s="411"/>
      <c r="F148" s="411"/>
      <c r="G148" s="411"/>
      <c r="H148" s="411"/>
      <c r="I148" s="411"/>
      <c r="J148" s="411"/>
      <c r="K148" s="411"/>
      <c r="L148" s="411"/>
      <c r="M148" s="411"/>
      <c r="N148" s="411"/>
      <c r="O148" s="411"/>
      <c r="P148" s="284"/>
    </row>
    <row r="149" spans="1:16" x14ac:dyDescent="0.2">
      <c r="A149" s="411"/>
      <c r="B149" s="411"/>
      <c r="C149" s="411"/>
      <c r="D149" s="411"/>
      <c r="E149" s="411"/>
      <c r="F149" s="411"/>
      <c r="G149" s="411"/>
      <c r="H149" s="411"/>
      <c r="I149" s="411"/>
      <c r="J149" s="411"/>
      <c r="K149" s="411"/>
      <c r="L149" s="411"/>
      <c r="M149" s="411"/>
      <c r="N149" s="411"/>
      <c r="O149" s="411"/>
      <c r="P149" s="284"/>
    </row>
    <row r="150" spans="1:16" x14ac:dyDescent="0.2">
      <c r="A150" s="411"/>
      <c r="B150" s="411"/>
      <c r="C150" s="411"/>
      <c r="D150" s="411"/>
      <c r="E150" s="411"/>
      <c r="F150" s="411"/>
      <c r="G150" s="411"/>
      <c r="H150" s="411"/>
      <c r="I150" s="411"/>
      <c r="J150" s="411"/>
      <c r="K150" s="411"/>
      <c r="L150" s="411"/>
      <c r="M150" s="411"/>
      <c r="N150" s="411"/>
      <c r="O150" s="411"/>
      <c r="P150" s="284"/>
    </row>
    <row r="151" spans="1:16" x14ac:dyDescent="0.2">
      <c r="A151" s="411"/>
      <c r="B151" s="411"/>
      <c r="C151" s="411"/>
      <c r="D151" s="411"/>
      <c r="E151" s="411"/>
      <c r="F151" s="411"/>
      <c r="G151" s="411"/>
      <c r="H151" s="411"/>
      <c r="I151" s="411"/>
      <c r="J151" s="411"/>
      <c r="K151" s="411"/>
      <c r="L151" s="411"/>
      <c r="M151" s="411"/>
      <c r="N151" s="411"/>
      <c r="O151" s="411"/>
      <c r="P151" s="284"/>
    </row>
    <row r="152" spans="1:16" x14ac:dyDescent="0.2">
      <c r="A152" s="411"/>
      <c r="B152" s="411"/>
      <c r="C152" s="411"/>
      <c r="D152" s="411"/>
      <c r="E152" s="411"/>
      <c r="F152" s="411"/>
      <c r="G152" s="411"/>
      <c r="H152" s="411"/>
      <c r="I152" s="411"/>
      <c r="J152" s="411"/>
      <c r="K152" s="411"/>
      <c r="L152" s="411"/>
      <c r="M152" s="411"/>
      <c r="N152" s="411"/>
      <c r="O152" s="411"/>
      <c r="P152" s="284"/>
    </row>
    <row r="153" spans="1:16" x14ac:dyDescent="0.2">
      <c r="A153" s="411"/>
      <c r="B153" s="411"/>
      <c r="C153" s="411"/>
      <c r="D153" s="411"/>
      <c r="E153" s="411"/>
      <c r="F153" s="411"/>
      <c r="G153" s="411"/>
      <c r="H153" s="411"/>
      <c r="I153" s="411"/>
      <c r="J153" s="411"/>
      <c r="K153" s="411"/>
      <c r="L153" s="411"/>
      <c r="M153" s="411"/>
      <c r="N153" s="411"/>
      <c r="O153" s="411"/>
      <c r="P153" s="284"/>
    </row>
    <row r="154" spans="1:16" x14ac:dyDescent="0.2">
      <c r="A154" s="411"/>
      <c r="B154" s="411"/>
      <c r="C154" s="411"/>
      <c r="D154" s="411"/>
      <c r="E154" s="411"/>
      <c r="F154" s="411"/>
      <c r="G154" s="411"/>
      <c r="H154" s="411"/>
      <c r="I154" s="411"/>
      <c r="J154" s="411"/>
      <c r="K154" s="411"/>
      <c r="L154" s="411"/>
      <c r="M154" s="411"/>
      <c r="N154" s="411"/>
      <c r="O154" s="411"/>
      <c r="P154" s="284"/>
    </row>
    <row r="155" spans="1:16" x14ac:dyDescent="0.2">
      <c r="A155" s="411"/>
      <c r="B155" s="411"/>
      <c r="C155" s="411"/>
      <c r="D155" s="411"/>
      <c r="E155" s="411"/>
      <c r="F155" s="411"/>
      <c r="G155" s="411"/>
      <c r="H155" s="411"/>
      <c r="I155" s="411"/>
      <c r="J155" s="411"/>
      <c r="K155" s="411"/>
      <c r="L155" s="411"/>
      <c r="M155" s="411"/>
      <c r="N155" s="411"/>
      <c r="O155" s="411"/>
      <c r="P155" s="284"/>
    </row>
    <row r="156" spans="1:16" x14ac:dyDescent="0.2">
      <c r="A156" s="411"/>
      <c r="B156" s="411"/>
      <c r="C156" s="411"/>
      <c r="D156" s="411"/>
      <c r="E156" s="411"/>
      <c r="F156" s="411"/>
      <c r="G156" s="411"/>
      <c r="H156" s="411"/>
      <c r="I156" s="411"/>
      <c r="J156" s="411"/>
      <c r="K156" s="411"/>
      <c r="L156" s="411"/>
      <c r="M156" s="411"/>
      <c r="N156" s="411"/>
      <c r="O156" s="411"/>
      <c r="P156" s="284"/>
    </row>
    <row r="157" spans="1:16" x14ac:dyDescent="0.2">
      <c r="A157" s="411"/>
      <c r="B157" s="411"/>
      <c r="C157" s="411"/>
      <c r="D157" s="411"/>
      <c r="E157" s="411"/>
      <c r="F157" s="411"/>
      <c r="G157" s="411"/>
      <c r="H157" s="411"/>
      <c r="I157" s="411"/>
      <c r="J157" s="411"/>
      <c r="K157" s="411"/>
      <c r="L157" s="411"/>
      <c r="M157" s="411"/>
      <c r="N157" s="411"/>
      <c r="O157" s="411"/>
      <c r="P157" s="284"/>
    </row>
    <row r="158" spans="1:16" x14ac:dyDescent="0.2">
      <c r="A158" s="411"/>
      <c r="B158" s="411"/>
      <c r="C158" s="411"/>
      <c r="D158" s="411"/>
      <c r="E158" s="411"/>
      <c r="F158" s="411"/>
      <c r="G158" s="411"/>
      <c r="H158" s="411"/>
      <c r="I158" s="411"/>
      <c r="J158" s="411"/>
      <c r="K158" s="411"/>
      <c r="L158" s="411"/>
      <c r="M158" s="411"/>
      <c r="N158" s="411"/>
      <c r="O158" s="411"/>
      <c r="P158" s="284"/>
    </row>
    <row r="159" spans="1:16" x14ac:dyDescent="0.2">
      <c r="A159" s="411"/>
      <c r="B159" s="411"/>
      <c r="C159" s="411"/>
      <c r="D159" s="411"/>
      <c r="E159" s="411"/>
      <c r="F159" s="411"/>
      <c r="G159" s="411"/>
      <c r="H159" s="411"/>
      <c r="I159" s="411"/>
      <c r="J159" s="411"/>
      <c r="K159" s="411"/>
      <c r="L159" s="411"/>
      <c r="M159" s="411"/>
      <c r="N159" s="411"/>
      <c r="O159" s="411"/>
      <c r="P159" s="284"/>
    </row>
    <row r="160" spans="1:16" x14ac:dyDescent="0.2">
      <c r="A160" s="411"/>
      <c r="B160" s="411"/>
      <c r="C160" s="411"/>
      <c r="D160" s="411"/>
      <c r="E160" s="411"/>
      <c r="F160" s="411"/>
      <c r="G160" s="411"/>
      <c r="H160" s="411"/>
      <c r="I160" s="411"/>
      <c r="J160" s="411"/>
      <c r="K160" s="411"/>
      <c r="L160" s="411"/>
      <c r="M160" s="411"/>
      <c r="N160" s="411"/>
      <c r="O160" s="411"/>
      <c r="P160" s="284"/>
    </row>
    <row r="161" spans="1:16" x14ac:dyDescent="0.2">
      <c r="A161" s="411"/>
      <c r="B161" s="411"/>
      <c r="C161" s="411"/>
      <c r="D161" s="411"/>
      <c r="E161" s="411"/>
      <c r="F161" s="411"/>
      <c r="G161" s="411"/>
      <c r="H161" s="411"/>
      <c r="I161" s="411"/>
      <c r="J161" s="411"/>
      <c r="K161" s="411"/>
      <c r="L161" s="411"/>
      <c r="M161" s="411"/>
      <c r="N161" s="411"/>
      <c r="O161" s="411"/>
      <c r="P161" s="284"/>
    </row>
    <row r="162" spans="1:16" x14ac:dyDescent="0.2">
      <c r="A162" s="411"/>
      <c r="B162" s="411"/>
      <c r="C162" s="411"/>
      <c r="D162" s="411"/>
      <c r="E162" s="411"/>
      <c r="F162" s="411"/>
      <c r="G162" s="411"/>
      <c r="H162" s="411"/>
      <c r="I162" s="411"/>
      <c r="J162" s="411"/>
      <c r="K162" s="411"/>
      <c r="L162" s="411"/>
      <c r="M162" s="411"/>
      <c r="N162" s="411"/>
      <c r="O162" s="411"/>
      <c r="P162" s="284"/>
    </row>
    <row r="163" spans="1:16" x14ac:dyDescent="0.2">
      <c r="A163" s="411"/>
      <c r="B163" s="411"/>
      <c r="C163" s="411"/>
      <c r="D163" s="411"/>
      <c r="E163" s="411"/>
      <c r="F163" s="411"/>
      <c r="G163" s="411"/>
      <c r="H163" s="411"/>
      <c r="I163" s="411"/>
      <c r="J163" s="411"/>
      <c r="K163" s="411"/>
      <c r="L163" s="411"/>
      <c r="M163" s="411"/>
      <c r="N163" s="411"/>
      <c r="O163" s="411"/>
      <c r="P163" s="284"/>
    </row>
    <row r="164" spans="1:16" x14ac:dyDescent="0.2">
      <c r="A164" s="411"/>
      <c r="B164" s="411"/>
      <c r="C164" s="411"/>
      <c r="D164" s="411"/>
      <c r="E164" s="411"/>
      <c r="F164" s="411"/>
      <c r="G164" s="411"/>
      <c r="H164" s="411"/>
      <c r="I164" s="411"/>
      <c r="J164" s="411"/>
      <c r="K164" s="411"/>
      <c r="L164" s="411"/>
      <c r="M164" s="411"/>
      <c r="N164" s="411"/>
      <c r="O164" s="411"/>
      <c r="P164" s="284"/>
    </row>
    <row r="165" spans="1:16" x14ac:dyDescent="0.2">
      <c r="A165" s="411"/>
      <c r="B165" s="411"/>
      <c r="C165" s="411"/>
      <c r="D165" s="411"/>
      <c r="E165" s="411"/>
      <c r="F165" s="411"/>
      <c r="G165" s="411"/>
      <c r="H165" s="411"/>
      <c r="I165" s="411"/>
      <c r="J165" s="411"/>
      <c r="K165" s="411"/>
      <c r="L165" s="411"/>
      <c r="M165" s="411"/>
      <c r="N165" s="411"/>
      <c r="O165" s="411"/>
      <c r="P165" s="284"/>
    </row>
    <row r="166" spans="1:16" x14ac:dyDescent="0.2">
      <c r="A166" s="411"/>
      <c r="B166" s="411"/>
      <c r="C166" s="411"/>
      <c r="D166" s="411"/>
      <c r="E166" s="411"/>
      <c r="F166" s="411"/>
      <c r="G166" s="411"/>
      <c r="H166" s="411"/>
      <c r="I166" s="411"/>
      <c r="J166" s="411"/>
      <c r="K166" s="411"/>
      <c r="L166" s="411"/>
      <c r="M166" s="411"/>
      <c r="N166" s="411"/>
      <c r="O166" s="411"/>
      <c r="P166" s="284"/>
    </row>
    <row r="167" spans="1:16" x14ac:dyDescent="0.2">
      <c r="A167" s="411"/>
      <c r="B167" s="411"/>
      <c r="C167" s="411"/>
      <c r="D167" s="411"/>
      <c r="E167" s="411"/>
      <c r="F167" s="411"/>
      <c r="G167" s="411"/>
      <c r="H167" s="411"/>
      <c r="I167" s="411"/>
      <c r="J167" s="411"/>
      <c r="K167" s="411"/>
      <c r="L167" s="411"/>
      <c r="M167" s="411"/>
      <c r="N167" s="411"/>
      <c r="O167" s="411"/>
      <c r="P167" s="284"/>
    </row>
    <row r="168" spans="1:16" x14ac:dyDescent="0.2">
      <c r="A168" s="411"/>
      <c r="B168" s="411"/>
      <c r="C168" s="411"/>
      <c r="D168" s="411"/>
      <c r="E168" s="411"/>
      <c r="F168" s="411"/>
      <c r="G168" s="411"/>
      <c r="H168" s="411"/>
      <c r="I168" s="411"/>
      <c r="J168" s="411"/>
      <c r="K168" s="411"/>
      <c r="L168" s="411"/>
      <c r="M168" s="411"/>
      <c r="N168" s="411"/>
      <c r="O168" s="411"/>
      <c r="P168" s="284"/>
    </row>
    <row r="169" spans="1:16" x14ac:dyDescent="0.2">
      <c r="A169" s="411"/>
      <c r="B169" s="411"/>
      <c r="C169" s="411"/>
      <c r="D169" s="411"/>
      <c r="E169" s="411"/>
      <c r="F169" s="411"/>
      <c r="G169" s="411"/>
      <c r="H169" s="411"/>
      <c r="I169" s="411"/>
      <c r="J169" s="411"/>
      <c r="K169" s="411"/>
      <c r="L169" s="411"/>
      <c r="M169" s="411"/>
      <c r="N169" s="411"/>
      <c r="O169" s="411"/>
      <c r="P169" s="284"/>
    </row>
    <row r="170" spans="1:16" x14ac:dyDescent="0.2">
      <c r="A170" s="411"/>
      <c r="B170" s="411"/>
      <c r="C170" s="411"/>
      <c r="D170" s="411"/>
      <c r="E170" s="411"/>
      <c r="F170" s="411"/>
      <c r="G170" s="411"/>
      <c r="H170" s="411"/>
      <c r="I170" s="411"/>
      <c r="J170" s="411"/>
      <c r="K170" s="411"/>
      <c r="L170" s="411"/>
      <c r="M170" s="411"/>
      <c r="N170" s="411"/>
      <c r="O170" s="411"/>
      <c r="P170" s="284"/>
    </row>
    <row r="171" spans="1:16" x14ac:dyDescent="0.2">
      <c r="A171" s="411"/>
      <c r="B171" s="411"/>
      <c r="C171" s="411"/>
      <c r="D171" s="411"/>
      <c r="E171" s="411"/>
      <c r="F171" s="411"/>
      <c r="G171" s="411"/>
      <c r="H171" s="411"/>
      <c r="I171" s="411"/>
      <c r="J171" s="411"/>
      <c r="K171" s="411"/>
      <c r="L171" s="411"/>
      <c r="M171" s="411"/>
      <c r="N171" s="411"/>
      <c r="O171" s="411"/>
      <c r="P171" s="284"/>
    </row>
    <row r="172" spans="1:16" x14ac:dyDescent="0.2">
      <c r="A172" s="411"/>
      <c r="B172" s="411"/>
      <c r="C172" s="411"/>
      <c r="D172" s="411"/>
      <c r="E172" s="411"/>
      <c r="F172" s="411"/>
      <c r="G172" s="411"/>
      <c r="H172" s="411"/>
      <c r="I172" s="411"/>
      <c r="J172" s="411"/>
      <c r="K172" s="411"/>
      <c r="L172" s="411"/>
      <c r="M172" s="411"/>
      <c r="N172" s="411"/>
      <c r="O172" s="411"/>
      <c r="P172" s="284"/>
    </row>
    <row r="173" spans="1:16" x14ac:dyDescent="0.2">
      <c r="A173" s="411"/>
      <c r="B173" s="411"/>
      <c r="C173" s="411"/>
      <c r="D173" s="411"/>
      <c r="E173" s="411"/>
      <c r="F173" s="411"/>
      <c r="G173" s="411"/>
      <c r="H173" s="411"/>
      <c r="I173" s="411"/>
      <c r="J173" s="411"/>
      <c r="K173" s="411"/>
      <c r="L173" s="411"/>
      <c r="M173" s="411"/>
      <c r="N173" s="411"/>
      <c r="O173" s="411"/>
      <c r="P173" s="284"/>
    </row>
    <row r="174" spans="1:16" x14ac:dyDescent="0.2">
      <c r="A174" s="411"/>
      <c r="B174" s="411"/>
      <c r="C174" s="411"/>
      <c r="D174" s="411"/>
      <c r="E174" s="411"/>
      <c r="F174" s="411"/>
      <c r="G174" s="411"/>
      <c r="H174" s="411"/>
      <c r="I174" s="411"/>
      <c r="J174" s="411"/>
      <c r="K174" s="411"/>
      <c r="L174" s="411"/>
      <c r="M174" s="411"/>
      <c r="N174" s="411"/>
      <c r="O174" s="411"/>
      <c r="P174" s="284"/>
    </row>
    <row r="175" spans="1:16" x14ac:dyDescent="0.2">
      <c r="A175" s="411"/>
      <c r="B175" s="411"/>
      <c r="C175" s="411"/>
      <c r="D175" s="411"/>
      <c r="E175" s="411"/>
      <c r="F175" s="411"/>
      <c r="G175" s="411"/>
      <c r="H175" s="411"/>
      <c r="I175" s="411"/>
      <c r="J175" s="411"/>
      <c r="K175" s="411"/>
      <c r="L175" s="411"/>
      <c r="M175" s="411"/>
      <c r="N175" s="411"/>
      <c r="O175" s="411"/>
      <c r="P175" s="284"/>
    </row>
    <row r="176" spans="1:16" x14ac:dyDescent="0.2">
      <c r="A176" s="411"/>
      <c r="B176" s="411"/>
      <c r="C176" s="411"/>
      <c r="D176" s="411"/>
      <c r="E176" s="411"/>
      <c r="F176" s="411"/>
      <c r="G176" s="411"/>
      <c r="H176" s="411"/>
      <c r="I176" s="411"/>
      <c r="J176" s="411"/>
      <c r="K176" s="411"/>
      <c r="L176" s="411"/>
      <c r="M176" s="411"/>
      <c r="N176" s="411"/>
      <c r="O176" s="411"/>
      <c r="P176" s="284"/>
    </row>
    <row r="177" spans="1:16" x14ac:dyDescent="0.2">
      <c r="A177" s="411"/>
      <c r="B177" s="411"/>
      <c r="C177" s="411"/>
      <c r="D177" s="411"/>
      <c r="E177" s="411"/>
      <c r="F177" s="411"/>
      <c r="G177" s="411"/>
      <c r="H177" s="411"/>
      <c r="I177" s="411"/>
      <c r="J177" s="411"/>
      <c r="K177" s="411"/>
      <c r="L177" s="411"/>
      <c r="M177" s="411"/>
      <c r="N177" s="411"/>
      <c r="O177" s="411"/>
      <c r="P177" s="284"/>
    </row>
    <row r="178" spans="1:16" x14ac:dyDescent="0.2">
      <c r="A178" s="411"/>
      <c r="B178" s="411"/>
      <c r="C178" s="411"/>
      <c r="D178" s="411"/>
      <c r="E178" s="411"/>
      <c r="F178" s="411"/>
      <c r="G178" s="411"/>
      <c r="H178" s="411"/>
      <c r="I178" s="411"/>
      <c r="J178" s="411"/>
      <c r="K178" s="411"/>
      <c r="L178" s="411"/>
      <c r="M178" s="411"/>
      <c r="N178" s="411"/>
      <c r="O178" s="411"/>
      <c r="P178" s="284"/>
    </row>
    <row r="179" spans="1:16" x14ac:dyDescent="0.2">
      <c r="A179" s="411"/>
      <c r="B179" s="411"/>
      <c r="C179" s="411"/>
      <c r="D179" s="411"/>
      <c r="E179" s="411"/>
      <c r="F179" s="411"/>
      <c r="G179" s="411"/>
      <c r="H179" s="411"/>
      <c r="I179" s="411"/>
      <c r="J179" s="411"/>
      <c r="K179" s="411"/>
      <c r="L179" s="411"/>
      <c r="M179" s="411"/>
      <c r="N179" s="411"/>
      <c r="O179" s="411"/>
      <c r="P179" s="284"/>
    </row>
    <row r="180" spans="1:16" x14ac:dyDescent="0.2">
      <c r="A180" s="411"/>
      <c r="B180" s="411"/>
      <c r="C180" s="411"/>
      <c r="D180" s="411"/>
      <c r="E180" s="411"/>
      <c r="F180" s="411"/>
      <c r="G180" s="411"/>
      <c r="H180" s="411"/>
      <c r="I180" s="411"/>
      <c r="J180" s="411"/>
      <c r="K180" s="411"/>
      <c r="L180" s="411"/>
      <c r="M180" s="411"/>
      <c r="N180" s="411"/>
      <c r="O180" s="411"/>
      <c r="P180" s="284"/>
    </row>
    <row r="181" spans="1:16" x14ac:dyDescent="0.2">
      <c r="A181" s="411"/>
      <c r="B181" s="411"/>
      <c r="C181" s="411"/>
      <c r="D181" s="411"/>
      <c r="E181" s="411"/>
      <c r="F181" s="411"/>
      <c r="G181" s="411"/>
      <c r="H181" s="411"/>
      <c r="I181" s="411"/>
      <c r="J181" s="411"/>
      <c r="K181" s="411"/>
      <c r="L181" s="411"/>
      <c r="M181" s="411"/>
      <c r="N181" s="411"/>
      <c r="O181" s="411"/>
      <c r="P181" s="284"/>
    </row>
    <row r="182" spans="1:16" x14ac:dyDescent="0.2">
      <c r="A182" s="411"/>
      <c r="B182" s="411"/>
      <c r="C182" s="411"/>
      <c r="D182" s="411"/>
      <c r="E182" s="411"/>
      <c r="F182" s="411"/>
      <c r="G182" s="411"/>
      <c r="H182" s="411"/>
      <c r="I182" s="411"/>
      <c r="J182" s="411"/>
      <c r="K182" s="411"/>
      <c r="L182" s="411"/>
      <c r="M182" s="411"/>
      <c r="N182" s="411"/>
      <c r="O182" s="411"/>
      <c r="P182" s="284"/>
    </row>
    <row r="183" spans="1:16" x14ac:dyDescent="0.2">
      <c r="A183" s="411"/>
      <c r="B183" s="411"/>
      <c r="C183" s="411"/>
      <c r="D183" s="411"/>
      <c r="E183" s="411"/>
      <c r="F183" s="411"/>
      <c r="G183" s="411"/>
      <c r="H183" s="411"/>
      <c r="I183" s="411"/>
      <c r="J183" s="411"/>
      <c r="K183" s="411"/>
      <c r="L183" s="411"/>
      <c r="M183" s="411"/>
      <c r="N183" s="411"/>
      <c r="O183" s="411"/>
      <c r="P183" s="284"/>
    </row>
    <row r="184" spans="1:16" x14ac:dyDescent="0.2">
      <c r="A184" s="411"/>
      <c r="B184" s="411"/>
      <c r="C184" s="411"/>
      <c r="D184" s="411"/>
      <c r="E184" s="411"/>
      <c r="F184" s="411"/>
      <c r="G184" s="411"/>
      <c r="H184" s="411"/>
      <c r="I184" s="411"/>
      <c r="J184" s="411"/>
      <c r="K184" s="411"/>
      <c r="L184" s="411"/>
      <c r="M184" s="411"/>
      <c r="N184" s="411"/>
      <c r="O184" s="411"/>
      <c r="P184" s="284"/>
    </row>
    <row r="185" spans="1:16" x14ac:dyDescent="0.2">
      <c r="A185" s="411"/>
      <c r="B185" s="411"/>
      <c r="C185" s="411"/>
      <c r="D185" s="411"/>
      <c r="E185" s="411"/>
      <c r="F185" s="411"/>
      <c r="G185" s="411"/>
      <c r="H185" s="411"/>
      <c r="I185" s="411"/>
      <c r="J185" s="411"/>
      <c r="K185" s="411"/>
      <c r="L185" s="411"/>
      <c r="M185" s="411"/>
      <c r="N185" s="411"/>
      <c r="O185" s="411"/>
      <c r="P185" s="284"/>
    </row>
    <row r="186" spans="1:16" x14ac:dyDescent="0.2">
      <c r="A186" s="411"/>
      <c r="B186" s="411"/>
      <c r="C186" s="411"/>
      <c r="D186" s="411"/>
      <c r="E186" s="411"/>
      <c r="F186" s="411"/>
      <c r="G186" s="411"/>
      <c r="H186" s="411"/>
      <c r="I186" s="411"/>
      <c r="J186" s="411"/>
      <c r="K186" s="411"/>
      <c r="L186" s="411"/>
      <c r="M186" s="411"/>
      <c r="N186" s="411"/>
      <c r="O186" s="411"/>
      <c r="P186" s="284"/>
    </row>
    <row r="187" spans="1:16" x14ac:dyDescent="0.2">
      <c r="A187" s="411"/>
      <c r="B187" s="411"/>
      <c r="C187" s="411"/>
      <c r="D187" s="411"/>
      <c r="E187" s="411"/>
      <c r="F187" s="411"/>
      <c r="G187" s="411"/>
      <c r="H187" s="411"/>
      <c r="I187" s="411"/>
      <c r="J187" s="411"/>
      <c r="K187" s="411"/>
      <c r="L187" s="411"/>
      <c r="M187" s="411"/>
      <c r="N187" s="411"/>
      <c r="O187" s="411"/>
      <c r="P187" s="284"/>
    </row>
    <row r="188" spans="1:16" x14ac:dyDescent="0.2">
      <c r="A188" s="411"/>
      <c r="B188" s="411"/>
      <c r="C188" s="411"/>
      <c r="D188" s="411"/>
      <c r="E188" s="411"/>
      <c r="F188" s="411"/>
      <c r="G188" s="411"/>
      <c r="H188" s="411"/>
      <c r="I188" s="411"/>
      <c r="J188" s="411"/>
      <c r="K188" s="411"/>
      <c r="L188" s="411"/>
      <c r="M188" s="411"/>
      <c r="N188" s="411"/>
      <c r="O188" s="411"/>
      <c r="P188" s="284"/>
    </row>
    <row r="189" spans="1:16" x14ac:dyDescent="0.2">
      <c r="A189" s="411"/>
      <c r="B189" s="411"/>
      <c r="C189" s="411"/>
      <c r="D189" s="411"/>
      <c r="E189" s="411"/>
      <c r="F189" s="411"/>
      <c r="G189" s="411"/>
      <c r="H189" s="411"/>
      <c r="I189" s="411"/>
      <c r="J189" s="411"/>
      <c r="K189" s="411"/>
      <c r="L189" s="411"/>
      <c r="M189" s="411"/>
      <c r="N189" s="411"/>
      <c r="O189" s="411"/>
      <c r="P189" s="284"/>
    </row>
    <row r="190" spans="1:16" x14ac:dyDescent="0.2">
      <c r="A190" s="411"/>
      <c r="B190" s="411"/>
      <c r="C190" s="411"/>
      <c r="D190" s="411"/>
      <c r="E190" s="411"/>
      <c r="F190" s="411"/>
      <c r="G190" s="411"/>
      <c r="H190" s="411"/>
      <c r="I190" s="411"/>
      <c r="J190" s="411"/>
      <c r="K190" s="411"/>
      <c r="L190" s="411"/>
      <c r="M190" s="411"/>
      <c r="N190" s="411"/>
      <c r="O190" s="411"/>
      <c r="P190" s="284"/>
    </row>
    <row r="191" spans="1:16" x14ac:dyDescent="0.2">
      <c r="A191" s="411"/>
      <c r="B191" s="411"/>
      <c r="C191" s="411"/>
      <c r="D191" s="411"/>
      <c r="E191" s="411"/>
      <c r="F191" s="411"/>
      <c r="G191" s="411"/>
      <c r="H191" s="411"/>
      <c r="I191" s="411"/>
      <c r="J191" s="411"/>
      <c r="K191" s="411"/>
      <c r="L191" s="411"/>
      <c r="M191" s="411"/>
      <c r="N191" s="411"/>
      <c r="O191" s="411"/>
      <c r="P191" s="284"/>
    </row>
    <row r="192" spans="1:16" x14ac:dyDescent="0.2">
      <c r="A192" s="411"/>
      <c r="B192" s="411"/>
      <c r="C192" s="411"/>
      <c r="D192" s="411"/>
      <c r="E192" s="411"/>
      <c r="F192" s="411"/>
      <c r="G192" s="411"/>
      <c r="H192" s="411"/>
      <c r="I192" s="411"/>
      <c r="J192" s="411"/>
      <c r="K192" s="411"/>
      <c r="L192" s="411"/>
      <c r="M192" s="411"/>
      <c r="N192" s="411"/>
      <c r="O192" s="411"/>
      <c r="P192" s="284"/>
    </row>
    <row r="193" spans="1:16" x14ac:dyDescent="0.2">
      <c r="A193" s="411"/>
      <c r="B193" s="411"/>
      <c r="C193" s="411"/>
      <c r="D193" s="411"/>
      <c r="E193" s="411"/>
      <c r="F193" s="411"/>
      <c r="G193" s="411"/>
      <c r="H193" s="411"/>
      <c r="I193" s="411"/>
      <c r="J193" s="411"/>
      <c r="K193" s="411"/>
      <c r="L193" s="411"/>
      <c r="M193" s="411"/>
      <c r="N193" s="411"/>
      <c r="O193" s="411"/>
      <c r="P193" s="284"/>
    </row>
    <row r="194" spans="1:16" x14ac:dyDescent="0.2">
      <c r="A194" s="411"/>
      <c r="B194" s="411"/>
      <c r="C194" s="411"/>
      <c r="D194" s="411"/>
      <c r="E194" s="411"/>
      <c r="F194" s="411"/>
      <c r="G194" s="411"/>
      <c r="H194" s="411"/>
      <c r="I194" s="411"/>
      <c r="J194" s="411"/>
      <c r="K194" s="411"/>
      <c r="L194" s="411"/>
      <c r="M194" s="411"/>
      <c r="N194" s="411"/>
      <c r="O194" s="411"/>
      <c r="P194" s="284"/>
    </row>
    <row r="195" spans="1:16" x14ac:dyDescent="0.2">
      <c r="A195" s="411"/>
      <c r="B195" s="411"/>
      <c r="C195" s="411"/>
      <c r="D195" s="411"/>
      <c r="E195" s="411"/>
      <c r="F195" s="411"/>
      <c r="G195" s="411"/>
      <c r="H195" s="411"/>
      <c r="I195" s="411"/>
      <c r="J195" s="411"/>
      <c r="K195" s="411"/>
      <c r="L195" s="411"/>
      <c r="M195" s="411"/>
      <c r="N195" s="411"/>
      <c r="O195" s="411"/>
      <c r="P195" s="284"/>
    </row>
    <row r="196" spans="1:16" x14ac:dyDescent="0.2">
      <c r="A196" s="411"/>
      <c r="B196" s="411"/>
      <c r="C196" s="411"/>
      <c r="D196" s="411"/>
      <c r="E196" s="411"/>
      <c r="F196" s="411"/>
      <c r="G196" s="411"/>
      <c r="H196" s="411"/>
      <c r="I196" s="411"/>
      <c r="J196" s="411"/>
      <c r="K196" s="411"/>
      <c r="L196" s="411"/>
      <c r="M196" s="411"/>
      <c r="N196" s="411"/>
      <c r="O196" s="411"/>
      <c r="P196" s="284"/>
    </row>
    <row r="197" spans="1:16" x14ac:dyDescent="0.2">
      <c r="A197" s="411"/>
      <c r="B197" s="411"/>
      <c r="C197" s="411"/>
      <c r="D197" s="411"/>
      <c r="E197" s="411"/>
      <c r="F197" s="411"/>
      <c r="G197" s="411"/>
      <c r="H197" s="411"/>
      <c r="I197" s="411"/>
      <c r="J197" s="411"/>
      <c r="K197" s="411"/>
      <c r="L197" s="411"/>
      <c r="M197" s="411"/>
      <c r="N197" s="411"/>
      <c r="O197" s="411"/>
      <c r="P197" s="284"/>
    </row>
    <row r="198" spans="1:16" x14ac:dyDescent="0.2">
      <c r="A198" s="411"/>
      <c r="B198" s="411"/>
      <c r="C198" s="411"/>
      <c r="D198" s="411"/>
      <c r="E198" s="411"/>
      <c r="F198" s="411"/>
      <c r="G198" s="411"/>
      <c r="H198" s="411"/>
      <c r="I198" s="411"/>
      <c r="J198" s="411"/>
      <c r="K198" s="411"/>
      <c r="L198" s="411"/>
      <c r="M198" s="411"/>
      <c r="N198" s="411"/>
      <c r="O198" s="411"/>
      <c r="P198" s="284"/>
    </row>
    <row r="199" spans="1:16" x14ac:dyDescent="0.2">
      <c r="A199" s="411"/>
      <c r="B199" s="411"/>
      <c r="C199" s="411"/>
      <c r="D199" s="411"/>
      <c r="E199" s="411"/>
      <c r="F199" s="411"/>
      <c r="G199" s="411"/>
      <c r="H199" s="411"/>
      <c r="I199" s="411"/>
      <c r="J199" s="411"/>
      <c r="K199" s="411"/>
      <c r="L199" s="411"/>
      <c r="M199" s="411"/>
      <c r="N199" s="411"/>
      <c r="O199" s="411"/>
      <c r="P199" s="284"/>
    </row>
    <row r="200" spans="1:16" x14ac:dyDescent="0.2">
      <c r="A200" s="411"/>
      <c r="B200" s="411"/>
      <c r="C200" s="411"/>
      <c r="D200" s="411"/>
      <c r="E200" s="411"/>
      <c r="F200" s="411"/>
      <c r="G200" s="411"/>
      <c r="H200" s="411"/>
      <c r="I200" s="411"/>
      <c r="J200" s="411"/>
      <c r="K200" s="411"/>
      <c r="L200" s="411"/>
      <c r="M200" s="411"/>
      <c r="N200" s="411"/>
      <c r="O200" s="411"/>
      <c r="P200" s="284"/>
    </row>
    <row r="201" spans="1:16" x14ac:dyDescent="0.2">
      <c r="A201" s="411"/>
      <c r="B201" s="411"/>
      <c r="C201" s="411"/>
      <c r="D201" s="411"/>
      <c r="E201" s="411"/>
      <c r="F201" s="411"/>
      <c r="G201" s="411"/>
      <c r="H201" s="411"/>
      <c r="I201" s="411"/>
      <c r="J201" s="411"/>
      <c r="K201" s="411"/>
      <c r="L201" s="411"/>
      <c r="M201" s="411"/>
      <c r="N201" s="411"/>
      <c r="O201" s="411"/>
      <c r="P201" s="284"/>
    </row>
    <row r="202" spans="1:16" x14ac:dyDescent="0.2">
      <c r="A202" s="411"/>
      <c r="B202" s="411"/>
      <c r="C202" s="411"/>
      <c r="D202" s="411"/>
      <c r="E202" s="411"/>
      <c r="F202" s="411"/>
      <c r="G202" s="411"/>
      <c r="H202" s="411"/>
      <c r="I202" s="411"/>
      <c r="J202" s="411"/>
      <c r="K202" s="411"/>
      <c r="L202" s="411"/>
      <c r="M202" s="411"/>
      <c r="N202" s="411"/>
      <c r="O202" s="411"/>
      <c r="P202" s="284"/>
    </row>
    <row r="203" spans="1:16" x14ac:dyDescent="0.2">
      <c r="A203" s="411"/>
      <c r="B203" s="411"/>
      <c r="C203" s="411"/>
      <c r="D203" s="411"/>
      <c r="E203" s="411"/>
      <c r="F203" s="411"/>
      <c r="G203" s="411"/>
      <c r="H203" s="411"/>
      <c r="I203" s="411"/>
      <c r="J203" s="411"/>
      <c r="K203" s="411"/>
      <c r="L203" s="411"/>
      <c r="M203" s="411"/>
      <c r="N203" s="411"/>
      <c r="O203" s="411"/>
      <c r="P203" s="284"/>
    </row>
    <row r="204" spans="1:16" x14ac:dyDescent="0.2">
      <c r="A204" s="284"/>
      <c r="B204" s="284"/>
      <c r="C204" s="284"/>
      <c r="D204" s="284"/>
      <c r="E204" s="284"/>
      <c r="F204" s="284"/>
      <c r="G204" s="284"/>
      <c r="H204" s="284"/>
      <c r="I204" s="284"/>
      <c r="J204" s="284"/>
      <c r="K204" s="284"/>
      <c r="L204" s="284"/>
      <c r="M204" s="284"/>
      <c r="N204" s="284"/>
      <c r="O204" s="284"/>
      <c r="P204" s="284"/>
    </row>
    <row r="205" spans="1:16" x14ac:dyDescent="0.2">
      <c r="A205" s="284"/>
      <c r="B205" s="284"/>
      <c r="C205" s="284"/>
      <c r="D205" s="284"/>
      <c r="E205" s="284"/>
      <c r="F205" s="284"/>
      <c r="G205" s="284"/>
      <c r="H205" s="284"/>
      <c r="I205" s="284"/>
      <c r="J205" s="284"/>
      <c r="K205" s="284"/>
      <c r="L205" s="284"/>
      <c r="M205" s="284"/>
      <c r="N205" s="284"/>
      <c r="O205" s="284"/>
      <c r="P205" s="284"/>
    </row>
    <row r="206" spans="1:16" x14ac:dyDescent="0.2">
      <c r="A206" s="284"/>
      <c r="B206" s="284"/>
      <c r="C206" s="284"/>
      <c r="D206" s="284"/>
      <c r="E206" s="284"/>
      <c r="F206" s="284"/>
      <c r="G206" s="284"/>
      <c r="H206" s="284"/>
      <c r="I206" s="284"/>
      <c r="J206" s="284"/>
      <c r="K206" s="284"/>
      <c r="L206" s="284"/>
      <c r="M206" s="284"/>
      <c r="N206" s="284"/>
      <c r="O206" s="284"/>
      <c r="P206" s="284"/>
    </row>
    <row r="207" spans="1:16" x14ac:dyDescent="0.2">
      <c r="A207" s="284"/>
      <c r="B207" s="284"/>
      <c r="C207" s="284"/>
      <c r="D207" s="284"/>
      <c r="E207" s="284"/>
      <c r="F207" s="284"/>
      <c r="G207" s="284"/>
      <c r="H207" s="284"/>
      <c r="I207" s="284"/>
      <c r="J207" s="284"/>
      <c r="K207" s="284"/>
      <c r="L207" s="284"/>
      <c r="M207" s="284"/>
      <c r="N207" s="284"/>
      <c r="O207" s="284"/>
      <c r="P207" s="284"/>
    </row>
    <row r="208" spans="1:16" x14ac:dyDescent="0.2">
      <c r="A208" s="284"/>
      <c r="B208" s="284"/>
      <c r="C208" s="284"/>
      <c r="D208" s="284"/>
      <c r="E208" s="284"/>
      <c r="F208" s="284"/>
      <c r="G208" s="284"/>
      <c r="H208" s="284"/>
      <c r="I208" s="284"/>
      <c r="J208" s="284"/>
      <c r="K208" s="284"/>
      <c r="L208" s="284"/>
      <c r="M208" s="284"/>
      <c r="N208" s="284"/>
      <c r="O208" s="284"/>
      <c r="P208" s="284"/>
    </row>
    <row r="209" spans="1:16" x14ac:dyDescent="0.2">
      <c r="A209" s="284"/>
      <c r="B209" s="284"/>
      <c r="C209" s="284"/>
      <c r="D209" s="284"/>
      <c r="E209" s="284"/>
      <c r="F209" s="284"/>
      <c r="G209" s="284"/>
      <c r="H209" s="284"/>
      <c r="I209" s="284"/>
      <c r="J209" s="284"/>
      <c r="K209" s="284"/>
      <c r="L209" s="284"/>
      <c r="M209" s="284"/>
      <c r="N209" s="284"/>
      <c r="O209" s="284"/>
      <c r="P209" s="284"/>
    </row>
    <row r="210" spans="1:16" x14ac:dyDescent="0.2">
      <c r="A210" s="284"/>
      <c r="B210" s="284"/>
      <c r="C210" s="284"/>
      <c r="D210" s="284"/>
      <c r="E210" s="284"/>
      <c r="F210" s="284"/>
      <c r="G210" s="284"/>
      <c r="H210" s="284"/>
      <c r="I210" s="284"/>
      <c r="J210" s="284"/>
      <c r="K210" s="284"/>
      <c r="L210" s="284"/>
      <c r="M210" s="284"/>
      <c r="N210" s="284"/>
      <c r="O210" s="284"/>
      <c r="P210" s="284"/>
    </row>
    <row r="211" spans="1:16" x14ac:dyDescent="0.2">
      <c r="A211" s="284"/>
      <c r="B211" s="284"/>
      <c r="C211" s="284"/>
      <c r="D211" s="284"/>
      <c r="E211" s="284"/>
      <c r="F211" s="284"/>
      <c r="G211" s="284"/>
      <c r="H211" s="284"/>
      <c r="I211" s="284"/>
      <c r="J211" s="284"/>
      <c r="K211" s="284"/>
      <c r="L211" s="284"/>
      <c r="M211" s="284"/>
      <c r="N211" s="284"/>
      <c r="O211" s="284"/>
      <c r="P211" s="284"/>
    </row>
    <row r="212" spans="1:16" x14ac:dyDescent="0.2">
      <c r="A212" s="284"/>
      <c r="B212" s="284"/>
      <c r="C212" s="284"/>
      <c r="D212" s="284"/>
      <c r="E212" s="284"/>
      <c r="F212" s="284"/>
      <c r="G212" s="284"/>
      <c r="H212" s="284"/>
      <c r="I212" s="284"/>
      <c r="J212" s="284"/>
      <c r="K212" s="284"/>
      <c r="L212" s="284"/>
      <c r="M212" s="284"/>
      <c r="N212" s="284"/>
      <c r="O212" s="284"/>
      <c r="P212" s="284"/>
    </row>
    <row r="213" spans="1:16" x14ac:dyDescent="0.2">
      <c r="A213" s="284"/>
      <c r="B213" s="284"/>
      <c r="C213" s="284"/>
      <c r="D213" s="284"/>
      <c r="E213" s="284"/>
      <c r="F213" s="284"/>
      <c r="G213" s="284"/>
      <c r="H213" s="284"/>
      <c r="I213" s="284"/>
      <c r="J213" s="284"/>
      <c r="K213" s="284"/>
      <c r="L213" s="284"/>
      <c r="M213" s="284"/>
      <c r="N213" s="284"/>
      <c r="O213" s="284"/>
      <c r="P213" s="284"/>
    </row>
    <row r="214" spans="1:16" x14ac:dyDescent="0.2">
      <c r="A214" s="284"/>
      <c r="B214" s="284"/>
      <c r="C214" s="284"/>
      <c r="D214" s="284"/>
      <c r="E214" s="284"/>
      <c r="F214" s="284"/>
      <c r="G214" s="284"/>
      <c r="H214" s="284"/>
      <c r="I214" s="284"/>
      <c r="J214" s="284"/>
      <c r="K214" s="284"/>
      <c r="L214" s="284"/>
      <c r="M214" s="284"/>
      <c r="N214" s="284"/>
      <c r="O214" s="284"/>
      <c r="P214" s="284"/>
    </row>
    <row r="215" spans="1:16" x14ac:dyDescent="0.2">
      <c r="A215" s="284"/>
      <c r="B215" s="284"/>
      <c r="C215" s="284"/>
      <c r="D215" s="284"/>
      <c r="E215" s="284"/>
      <c r="F215" s="284"/>
      <c r="G215" s="284"/>
      <c r="H215" s="284"/>
      <c r="I215" s="284"/>
      <c r="J215" s="284"/>
      <c r="K215" s="284"/>
      <c r="L215" s="284"/>
      <c r="M215" s="284"/>
      <c r="N215" s="284"/>
      <c r="O215" s="284"/>
      <c r="P215" s="284"/>
    </row>
    <row r="216" spans="1:16" x14ac:dyDescent="0.2">
      <c r="A216" s="284"/>
      <c r="B216" s="284"/>
      <c r="C216" s="284"/>
      <c r="D216" s="284"/>
      <c r="E216" s="284"/>
      <c r="F216" s="284"/>
      <c r="G216" s="284"/>
      <c r="H216" s="284"/>
      <c r="I216" s="284"/>
      <c r="J216" s="284"/>
      <c r="K216" s="284"/>
      <c r="L216" s="284"/>
      <c r="M216" s="284"/>
      <c r="N216" s="284"/>
      <c r="O216" s="284"/>
      <c r="P216" s="284"/>
    </row>
  </sheetData>
  <sheetProtection algorithmName="SHA-512" hashValue="+ydftvW+St+81ehRg+9uu6oVhCw3cCrzIWKuJanPmS9jN34byTvuCA1LIcS40yZaBDZiKVDs0CvYZk8ypFY35w==" saltValue="EmMIaJv+3v7uBJKuPM8RNg==" spinCount="100000" sheet="1" objects="1" scenarios="1"/>
  <mergeCells count="65">
    <mergeCell ref="A3:O3"/>
    <mergeCell ref="A2:O2"/>
    <mergeCell ref="A1:O1"/>
    <mergeCell ref="N48:P48"/>
    <mergeCell ref="N45:P45"/>
    <mergeCell ref="N42:P42"/>
    <mergeCell ref="N39:P39"/>
    <mergeCell ref="N36:P36"/>
    <mergeCell ref="N33:P33"/>
    <mergeCell ref="N30:P30"/>
    <mergeCell ref="N27:P27"/>
    <mergeCell ref="N24:P24"/>
    <mergeCell ref="N21:P21"/>
    <mergeCell ref="N18:P18"/>
    <mergeCell ref="N14:P14"/>
    <mergeCell ref="N11:P11"/>
    <mergeCell ref="B15:H15"/>
    <mergeCell ref="B12:J12"/>
    <mergeCell ref="H5:I5"/>
    <mergeCell ref="H6:I6"/>
    <mergeCell ref="H8:I8"/>
    <mergeCell ref="H9:I9"/>
    <mergeCell ref="Q18:R18"/>
    <mergeCell ref="Q21:R21"/>
    <mergeCell ref="Q11:R11"/>
    <mergeCell ref="Q14:R14"/>
    <mergeCell ref="Q24:R24"/>
    <mergeCell ref="Q42:R42"/>
    <mergeCell ref="B43:H43"/>
    <mergeCell ref="Q45:R45"/>
    <mergeCell ref="B46:H46"/>
    <mergeCell ref="B25:H25"/>
    <mergeCell ref="Q27:R27"/>
    <mergeCell ref="Q30:R30"/>
    <mergeCell ref="B31:H31"/>
    <mergeCell ref="Q33:R33"/>
    <mergeCell ref="Q48:R48"/>
    <mergeCell ref="B49:H49"/>
    <mergeCell ref="B60:N60"/>
    <mergeCell ref="C61:N61"/>
    <mergeCell ref="C62:D62"/>
    <mergeCell ref="E62:F62"/>
    <mergeCell ref="G62:H62"/>
    <mergeCell ref="I62:J62"/>
    <mergeCell ref="K62:L62"/>
    <mergeCell ref="M62:N62"/>
    <mergeCell ref="M64:N64"/>
    <mergeCell ref="C63:D63"/>
    <mergeCell ref="E63:F63"/>
    <mergeCell ref="G63:H63"/>
    <mergeCell ref="I63:J63"/>
    <mergeCell ref="K63:L63"/>
    <mergeCell ref="M63:N63"/>
    <mergeCell ref="C64:D64"/>
    <mergeCell ref="E64:F64"/>
    <mergeCell ref="G64:H64"/>
    <mergeCell ref="I64:J64"/>
    <mergeCell ref="K64:L64"/>
    <mergeCell ref="B16:J16"/>
    <mergeCell ref="B19:J19"/>
    <mergeCell ref="B22:J22"/>
    <mergeCell ref="B34:J34"/>
    <mergeCell ref="B40:J40"/>
    <mergeCell ref="B28:H28"/>
    <mergeCell ref="B37:H37"/>
  </mergeCells>
  <printOptions horizontalCentered="1" verticalCentered="1"/>
  <pageMargins left="0.5" right="0.5" top="0.75" bottom="0.75" header="0.5" footer="0.5"/>
  <pageSetup scale="76"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sheetPr>
  <dimension ref="A1:J123"/>
  <sheetViews>
    <sheetView showGridLines="0" zoomScaleNormal="100" workbookViewId="0">
      <selection activeCell="A2" sqref="A2:J2"/>
    </sheetView>
  </sheetViews>
  <sheetFormatPr defaultRowHeight="15" x14ac:dyDescent="0.25"/>
  <cols>
    <col min="1" max="1" width="1.5703125" customWidth="1"/>
    <col min="2" max="2" width="28.42578125" customWidth="1"/>
    <col min="3" max="3" width="2.42578125" customWidth="1"/>
    <col min="4" max="4" width="26.7109375" customWidth="1"/>
    <col min="5" max="5" width="3.7109375" customWidth="1"/>
    <col min="6" max="6" width="20.7109375" customWidth="1"/>
    <col min="7" max="7" width="3.5703125" customWidth="1"/>
    <col min="8" max="8" width="16.42578125" customWidth="1"/>
    <col min="9" max="9" width="2" customWidth="1"/>
    <col min="10" max="10" width="16.140625" customWidth="1"/>
  </cols>
  <sheetData>
    <row r="1" spans="1:10" ht="21" x14ac:dyDescent="0.35">
      <c r="A1" s="803" t="s">
        <v>407</v>
      </c>
      <c r="B1" s="803"/>
      <c r="C1" s="803"/>
      <c r="D1" s="803"/>
      <c r="E1" s="803"/>
      <c r="F1" s="803"/>
      <c r="G1" s="803"/>
      <c r="H1" s="803"/>
      <c r="I1" s="803"/>
      <c r="J1" s="803"/>
    </row>
    <row r="2" spans="1:10" s="214" customFormat="1" ht="73.5" customHeight="1" x14ac:dyDescent="0.25">
      <c r="A2" s="816" t="s">
        <v>822</v>
      </c>
      <c r="B2" s="816"/>
      <c r="C2" s="816"/>
      <c r="D2" s="816"/>
      <c r="E2" s="816"/>
      <c r="F2" s="816"/>
      <c r="G2" s="816"/>
      <c r="H2" s="816"/>
      <c r="I2" s="816"/>
      <c r="J2" s="816"/>
    </row>
    <row r="3" spans="1:10" ht="24.75" customHeight="1" x14ac:dyDescent="0.25">
      <c r="A3" s="211"/>
      <c r="B3" s="303" t="s">
        <v>408</v>
      </c>
      <c r="C3" s="211"/>
      <c r="D3" s="455"/>
      <c r="E3" s="211"/>
      <c r="F3" s="211" t="s">
        <v>409</v>
      </c>
      <c r="G3" s="211"/>
      <c r="H3" s="211"/>
      <c r="I3" s="211"/>
      <c r="J3" s="211"/>
    </row>
    <row r="4" spans="1:10" ht="9.75" customHeight="1" thickBot="1" x14ac:dyDescent="0.3">
      <c r="A4" s="211"/>
      <c r="B4" s="211"/>
      <c r="C4" s="211"/>
      <c r="D4" s="211"/>
      <c r="E4" s="211"/>
      <c r="F4" s="211"/>
      <c r="G4" s="211"/>
      <c r="H4" s="211"/>
      <c r="I4" s="211"/>
      <c r="J4" s="211"/>
    </row>
    <row r="5" spans="1:10" ht="30.75" thickBot="1" x14ac:dyDescent="0.3">
      <c r="A5" s="211"/>
      <c r="B5" s="456" t="s">
        <v>405</v>
      </c>
      <c r="C5" s="457"/>
      <c r="D5" s="457" t="s">
        <v>404</v>
      </c>
      <c r="E5" s="457"/>
      <c r="F5" s="457" t="s">
        <v>410</v>
      </c>
      <c r="G5" s="457"/>
      <c r="H5" s="457" t="s">
        <v>406</v>
      </c>
      <c r="I5" s="458"/>
      <c r="J5" s="459" t="s">
        <v>411</v>
      </c>
    </row>
    <row r="6" spans="1:10" ht="17.100000000000001" customHeight="1" x14ac:dyDescent="0.25">
      <c r="A6" s="211"/>
      <c r="B6" s="806"/>
      <c r="C6" s="460"/>
      <c r="D6" s="461"/>
      <c r="E6" s="460"/>
      <c r="F6" s="461"/>
      <c r="G6" s="460"/>
      <c r="H6" s="462"/>
      <c r="I6" s="463"/>
      <c r="J6" s="810">
        <f>SUM(H6:H10)</f>
        <v>0</v>
      </c>
    </row>
    <row r="7" spans="1:10" ht="17.100000000000001" customHeight="1" x14ac:dyDescent="0.25">
      <c r="A7" s="211"/>
      <c r="B7" s="807"/>
      <c r="C7" s="213"/>
      <c r="D7" s="464"/>
      <c r="E7" s="213"/>
      <c r="F7" s="464"/>
      <c r="G7" s="213"/>
      <c r="H7" s="465"/>
      <c r="I7" s="466"/>
      <c r="J7" s="811"/>
    </row>
    <row r="8" spans="1:10" ht="17.100000000000001" customHeight="1" x14ac:dyDescent="0.25">
      <c r="A8" s="211"/>
      <c r="B8" s="807"/>
      <c r="C8" s="213"/>
      <c r="D8" s="464"/>
      <c r="E8" s="213"/>
      <c r="F8" s="464"/>
      <c r="G8" s="213"/>
      <c r="H8" s="465"/>
      <c r="I8" s="466"/>
      <c r="J8" s="811"/>
    </row>
    <row r="9" spans="1:10" ht="17.100000000000001" customHeight="1" x14ac:dyDescent="0.25">
      <c r="A9" s="211"/>
      <c r="B9" s="807"/>
      <c r="C9" s="213"/>
      <c r="D9" s="464"/>
      <c r="E9" s="213"/>
      <c r="F9" s="464"/>
      <c r="G9" s="213"/>
      <c r="H9" s="465"/>
      <c r="I9" s="466"/>
      <c r="J9" s="811"/>
    </row>
    <row r="10" spans="1:10" ht="17.100000000000001" customHeight="1" thickBot="1" x14ac:dyDescent="0.3">
      <c r="A10" s="211"/>
      <c r="B10" s="808"/>
      <c r="C10" s="467"/>
      <c r="D10" s="467"/>
      <c r="E10" s="467"/>
      <c r="F10" s="467"/>
      <c r="G10" s="467"/>
      <c r="H10" s="468"/>
      <c r="I10" s="469"/>
      <c r="J10" s="812"/>
    </row>
    <row r="11" spans="1:10" ht="17.100000000000001" customHeight="1" x14ac:dyDescent="0.25">
      <c r="A11" s="211"/>
      <c r="B11" s="809"/>
      <c r="C11" s="460"/>
      <c r="D11" s="461"/>
      <c r="E11" s="460"/>
      <c r="F11" s="461"/>
      <c r="G11" s="460"/>
      <c r="H11" s="462"/>
      <c r="I11" s="463"/>
      <c r="J11" s="813">
        <f>SUM(H11:H15)</f>
        <v>0</v>
      </c>
    </row>
    <row r="12" spans="1:10" ht="17.100000000000001" customHeight="1" x14ac:dyDescent="0.25">
      <c r="A12" s="211"/>
      <c r="B12" s="804"/>
      <c r="C12" s="213"/>
      <c r="D12" s="464"/>
      <c r="E12" s="213"/>
      <c r="F12" s="464"/>
      <c r="G12" s="213"/>
      <c r="H12" s="465"/>
      <c r="I12" s="466"/>
      <c r="J12" s="814"/>
    </row>
    <row r="13" spans="1:10" ht="17.100000000000001" customHeight="1" x14ac:dyDescent="0.25">
      <c r="A13" s="211"/>
      <c r="B13" s="804"/>
      <c r="C13" s="213"/>
      <c r="D13" s="464"/>
      <c r="E13" s="213"/>
      <c r="F13" s="464"/>
      <c r="G13" s="213"/>
      <c r="H13" s="465"/>
      <c r="I13" s="466"/>
      <c r="J13" s="814"/>
    </row>
    <row r="14" spans="1:10" ht="17.100000000000001" customHeight="1" x14ac:dyDescent="0.25">
      <c r="A14" s="211"/>
      <c r="B14" s="804"/>
      <c r="C14" s="213"/>
      <c r="D14" s="464"/>
      <c r="E14" s="213"/>
      <c r="F14" s="464"/>
      <c r="G14" s="213"/>
      <c r="H14" s="465"/>
      <c r="I14" s="466"/>
      <c r="J14" s="814"/>
    </row>
    <row r="15" spans="1:10" ht="17.100000000000001" customHeight="1" thickBot="1" x14ac:dyDescent="0.3">
      <c r="A15" s="211"/>
      <c r="B15" s="805"/>
      <c r="C15" s="467"/>
      <c r="D15" s="467"/>
      <c r="E15" s="467"/>
      <c r="F15" s="467"/>
      <c r="G15" s="467"/>
      <c r="H15" s="468"/>
      <c r="I15" s="469"/>
      <c r="J15" s="815"/>
    </row>
    <row r="16" spans="1:10" ht="17.100000000000001" customHeight="1" x14ac:dyDescent="0.25">
      <c r="A16" s="211"/>
      <c r="B16" s="809"/>
      <c r="C16" s="460"/>
      <c r="D16" s="461"/>
      <c r="E16" s="460"/>
      <c r="F16" s="461"/>
      <c r="G16" s="460"/>
      <c r="H16" s="462"/>
      <c r="I16" s="470"/>
      <c r="J16" s="813">
        <f>SUM(H16:H20)</f>
        <v>0</v>
      </c>
    </row>
    <row r="17" spans="1:10" ht="17.100000000000001" customHeight="1" x14ac:dyDescent="0.25">
      <c r="A17" s="211"/>
      <c r="B17" s="804"/>
      <c r="C17" s="213"/>
      <c r="D17" s="464"/>
      <c r="E17" s="213"/>
      <c r="F17" s="464"/>
      <c r="G17" s="213"/>
      <c r="H17" s="465"/>
      <c r="I17" s="471"/>
      <c r="J17" s="814"/>
    </row>
    <row r="18" spans="1:10" ht="17.100000000000001" customHeight="1" x14ac:dyDescent="0.25">
      <c r="A18" s="211"/>
      <c r="B18" s="804"/>
      <c r="C18" s="213"/>
      <c r="D18" s="464"/>
      <c r="E18" s="213"/>
      <c r="F18" s="464"/>
      <c r="G18" s="213"/>
      <c r="H18" s="465"/>
      <c r="I18" s="471"/>
      <c r="J18" s="814"/>
    </row>
    <row r="19" spans="1:10" ht="17.100000000000001" customHeight="1" x14ac:dyDescent="0.25">
      <c r="A19" s="211"/>
      <c r="B19" s="804"/>
      <c r="C19" s="213"/>
      <c r="D19" s="464"/>
      <c r="E19" s="213"/>
      <c r="F19" s="464"/>
      <c r="G19" s="213"/>
      <c r="H19" s="465"/>
      <c r="I19" s="471"/>
      <c r="J19" s="814"/>
    </row>
    <row r="20" spans="1:10" ht="17.100000000000001" customHeight="1" thickBot="1" x14ac:dyDescent="0.3">
      <c r="A20" s="211"/>
      <c r="B20" s="805"/>
      <c r="C20" s="467"/>
      <c r="D20" s="467"/>
      <c r="E20" s="467"/>
      <c r="F20" s="467"/>
      <c r="G20" s="467"/>
      <c r="H20" s="468"/>
      <c r="I20" s="472"/>
      <c r="J20" s="815"/>
    </row>
    <row r="21" spans="1:10" ht="17.100000000000001" customHeight="1" x14ac:dyDescent="0.25">
      <c r="A21" s="211"/>
      <c r="B21" s="809"/>
      <c r="C21" s="460"/>
      <c r="D21" s="461"/>
      <c r="E21" s="460"/>
      <c r="F21" s="461"/>
      <c r="G21" s="460"/>
      <c r="H21" s="462"/>
      <c r="I21" s="470"/>
      <c r="J21" s="813">
        <f>SUM(H21:H25)</f>
        <v>0</v>
      </c>
    </row>
    <row r="22" spans="1:10" ht="17.100000000000001" customHeight="1" x14ac:dyDescent="0.25">
      <c r="A22" s="211"/>
      <c r="B22" s="804"/>
      <c r="C22" s="213"/>
      <c r="D22" s="464"/>
      <c r="E22" s="213"/>
      <c r="F22" s="464"/>
      <c r="G22" s="213"/>
      <c r="H22" s="465"/>
      <c r="I22" s="471"/>
      <c r="J22" s="814"/>
    </row>
    <row r="23" spans="1:10" ht="17.100000000000001" customHeight="1" x14ac:dyDescent="0.25">
      <c r="A23" s="211"/>
      <c r="B23" s="804"/>
      <c r="C23" s="213"/>
      <c r="D23" s="464"/>
      <c r="E23" s="213"/>
      <c r="F23" s="464"/>
      <c r="G23" s="213"/>
      <c r="H23" s="465"/>
      <c r="I23" s="471"/>
      <c r="J23" s="814"/>
    </row>
    <row r="24" spans="1:10" ht="17.100000000000001" customHeight="1" x14ac:dyDescent="0.25">
      <c r="A24" s="211"/>
      <c r="B24" s="804"/>
      <c r="C24" s="213"/>
      <c r="D24" s="464"/>
      <c r="E24" s="213"/>
      <c r="F24" s="464"/>
      <c r="G24" s="213"/>
      <c r="H24" s="465"/>
      <c r="I24" s="471"/>
      <c r="J24" s="814"/>
    </row>
    <row r="25" spans="1:10" ht="17.100000000000001" customHeight="1" thickBot="1" x14ac:dyDescent="0.3">
      <c r="A25" s="211"/>
      <c r="B25" s="805"/>
      <c r="C25" s="467"/>
      <c r="D25" s="467"/>
      <c r="E25" s="467"/>
      <c r="F25" s="467"/>
      <c r="G25" s="467"/>
      <c r="H25" s="468"/>
      <c r="I25" s="472"/>
      <c r="J25" s="815"/>
    </row>
    <row r="26" spans="1:10" ht="17.100000000000001" customHeight="1" x14ac:dyDescent="0.25">
      <c r="A26" s="211"/>
      <c r="B26" s="804"/>
      <c r="C26" s="213"/>
      <c r="D26" s="455"/>
      <c r="E26" s="213"/>
      <c r="F26" s="455"/>
      <c r="G26" s="213"/>
      <c r="H26" s="473"/>
      <c r="I26" s="471"/>
      <c r="J26" s="813">
        <f>SUM(H26:H30)</f>
        <v>0</v>
      </c>
    </row>
    <row r="27" spans="1:10" ht="17.100000000000001" customHeight="1" x14ac:dyDescent="0.25">
      <c r="A27" s="211"/>
      <c r="B27" s="804"/>
      <c r="C27" s="213"/>
      <c r="D27" s="464"/>
      <c r="E27" s="213"/>
      <c r="F27" s="464"/>
      <c r="G27" s="213"/>
      <c r="H27" s="465"/>
      <c r="I27" s="471"/>
      <c r="J27" s="814"/>
    </row>
    <row r="28" spans="1:10" ht="17.100000000000001" customHeight="1" x14ac:dyDescent="0.25">
      <c r="A28" s="211"/>
      <c r="B28" s="804"/>
      <c r="C28" s="213"/>
      <c r="D28" s="464"/>
      <c r="E28" s="213"/>
      <c r="F28" s="464"/>
      <c r="G28" s="213"/>
      <c r="H28" s="465"/>
      <c r="I28" s="471"/>
      <c r="J28" s="814"/>
    </row>
    <row r="29" spans="1:10" ht="17.100000000000001" customHeight="1" x14ac:dyDescent="0.25">
      <c r="A29" s="211"/>
      <c r="B29" s="804"/>
      <c r="C29" s="213"/>
      <c r="D29" s="464"/>
      <c r="E29" s="213"/>
      <c r="F29" s="464"/>
      <c r="G29" s="213"/>
      <c r="H29" s="465"/>
      <c r="I29" s="471"/>
      <c r="J29" s="814"/>
    </row>
    <row r="30" spans="1:10" ht="17.100000000000001" customHeight="1" thickBot="1" x14ac:dyDescent="0.3">
      <c r="A30" s="211"/>
      <c r="B30" s="805"/>
      <c r="C30" s="467"/>
      <c r="D30" s="467"/>
      <c r="E30" s="467"/>
      <c r="F30" s="467"/>
      <c r="G30" s="467"/>
      <c r="H30" s="468"/>
      <c r="I30" s="472"/>
      <c r="J30" s="815"/>
    </row>
    <row r="31" spans="1:10" x14ac:dyDescent="0.25">
      <c r="A31" s="211"/>
      <c r="B31" s="211"/>
      <c r="C31" s="211"/>
      <c r="D31" s="211"/>
      <c r="E31" s="211"/>
      <c r="F31" s="211"/>
      <c r="G31" s="211"/>
      <c r="H31" s="211"/>
      <c r="I31" s="211"/>
      <c r="J31" s="211"/>
    </row>
    <row r="32" spans="1:10" x14ac:dyDescent="0.25">
      <c r="A32" s="211"/>
      <c r="B32" s="211"/>
      <c r="C32" s="211"/>
      <c r="D32" s="211"/>
      <c r="E32" s="211"/>
      <c r="F32" s="211"/>
      <c r="G32" s="211"/>
      <c r="H32" s="211"/>
      <c r="I32" s="211"/>
      <c r="J32" s="211"/>
    </row>
    <row r="33" spans="1:10" x14ac:dyDescent="0.25">
      <c r="A33" s="211"/>
      <c r="B33" s="211"/>
      <c r="C33" s="211"/>
      <c r="D33" s="211"/>
      <c r="E33" s="211"/>
      <c r="F33" s="211"/>
      <c r="G33" s="211"/>
      <c r="H33" s="211"/>
      <c r="I33" s="211"/>
      <c r="J33" s="211"/>
    </row>
    <row r="34" spans="1:10" x14ac:dyDescent="0.25">
      <c r="A34" s="211"/>
      <c r="B34" s="211"/>
      <c r="C34" s="211"/>
      <c r="D34" s="211"/>
      <c r="E34" s="211"/>
      <c r="F34" s="211"/>
      <c r="G34" s="211"/>
      <c r="H34" s="211"/>
      <c r="I34" s="211"/>
      <c r="J34" s="211"/>
    </row>
    <row r="35" spans="1:10" x14ac:dyDescent="0.25">
      <c r="A35" s="211"/>
      <c r="B35" s="211"/>
      <c r="C35" s="211"/>
      <c r="D35" s="211"/>
      <c r="E35" s="211"/>
      <c r="F35" s="211"/>
      <c r="G35" s="211"/>
      <c r="H35" s="211"/>
      <c r="I35" s="211"/>
      <c r="J35" s="211"/>
    </row>
    <row r="36" spans="1:10" x14ac:dyDescent="0.25">
      <c r="A36" s="211"/>
      <c r="B36" s="211"/>
      <c r="C36" s="211"/>
      <c r="D36" s="211"/>
      <c r="E36" s="211"/>
      <c r="F36" s="211"/>
      <c r="G36" s="211"/>
      <c r="H36" s="211"/>
      <c r="I36" s="211"/>
      <c r="J36" s="211"/>
    </row>
    <row r="37" spans="1:10" x14ac:dyDescent="0.25">
      <c r="A37" s="211"/>
      <c r="B37" s="211"/>
      <c r="C37" s="211"/>
      <c r="D37" s="211"/>
      <c r="E37" s="211"/>
      <c r="F37" s="211"/>
      <c r="G37" s="211"/>
      <c r="H37" s="211"/>
      <c r="I37" s="211"/>
      <c r="J37" s="211"/>
    </row>
    <row r="38" spans="1:10" x14ac:dyDescent="0.25">
      <c r="A38" s="211"/>
      <c r="B38" s="211"/>
      <c r="C38" s="211"/>
      <c r="D38" s="211"/>
      <c r="E38" s="211"/>
      <c r="F38" s="211"/>
      <c r="G38" s="211"/>
      <c r="H38" s="211"/>
      <c r="I38" s="211"/>
      <c r="J38" s="211"/>
    </row>
    <row r="39" spans="1:10" x14ac:dyDescent="0.25">
      <c r="A39" s="211"/>
      <c r="B39" s="211"/>
      <c r="C39" s="211"/>
      <c r="D39" s="211"/>
      <c r="E39" s="211"/>
      <c r="F39" s="211"/>
      <c r="G39" s="211"/>
      <c r="H39" s="211"/>
      <c r="I39" s="211"/>
      <c r="J39" s="211"/>
    </row>
    <row r="40" spans="1:10" x14ac:dyDescent="0.25">
      <c r="A40" s="211"/>
      <c r="B40" s="211"/>
      <c r="C40" s="211"/>
      <c r="D40" s="211"/>
      <c r="E40" s="211"/>
      <c r="F40" s="211"/>
      <c r="G40" s="211"/>
      <c r="H40" s="211"/>
      <c r="I40" s="211"/>
      <c r="J40" s="211"/>
    </row>
    <row r="41" spans="1:10" x14ac:dyDescent="0.25">
      <c r="A41" s="211"/>
      <c r="B41" s="211"/>
      <c r="C41" s="211"/>
      <c r="D41" s="211"/>
      <c r="E41" s="211"/>
      <c r="F41" s="211"/>
      <c r="G41" s="211"/>
      <c r="H41" s="211"/>
      <c r="I41" s="211"/>
      <c r="J41" s="211"/>
    </row>
    <row r="42" spans="1:10" x14ac:dyDescent="0.25">
      <c r="A42" s="211"/>
      <c r="B42" s="211"/>
      <c r="C42" s="211"/>
      <c r="D42" s="211"/>
      <c r="E42" s="211"/>
      <c r="F42" s="211"/>
      <c r="G42" s="211"/>
      <c r="H42" s="211"/>
      <c r="I42" s="211"/>
      <c r="J42" s="211"/>
    </row>
    <row r="43" spans="1:10" x14ac:dyDescent="0.25">
      <c r="A43" s="211"/>
      <c r="B43" s="211"/>
      <c r="C43" s="211"/>
      <c r="D43" s="211"/>
      <c r="E43" s="211"/>
      <c r="F43" s="211"/>
      <c r="G43" s="211"/>
      <c r="H43" s="211"/>
      <c r="I43" s="211"/>
      <c r="J43" s="211"/>
    </row>
    <row r="44" spans="1:10" x14ac:dyDescent="0.25">
      <c r="A44" s="211"/>
      <c r="B44" s="211"/>
      <c r="C44" s="211"/>
      <c r="D44" s="211"/>
      <c r="E44" s="211"/>
      <c r="F44" s="211"/>
      <c r="G44" s="211"/>
      <c r="H44" s="211"/>
      <c r="I44" s="211"/>
      <c r="J44" s="211"/>
    </row>
    <row r="45" spans="1:10" x14ac:dyDescent="0.25">
      <c r="A45" s="211"/>
      <c r="B45" s="211"/>
      <c r="C45" s="211"/>
      <c r="D45" s="211"/>
      <c r="E45" s="211"/>
      <c r="F45" s="211"/>
      <c r="G45" s="211"/>
      <c r="H45" s="211"/>
      <c r="I45" s="211"/>
      <c r="J45" s="211"/>
    </row>
    <row r="46" spans="1:10" x14ac:dyDescent="0.25">
      <c r="A46" s="211"/>
      <c r="B46" s="211"/>
      <c r="C46" s="211"/>
      <c r="D46" s="211"/>
      <c r="E46" s="211"/>
      <c r="F46" s="211"/>
      <c r="G46" s="211"/>
      <c r="H46" s="211"/>
      <c r="I46" s="211"/>
      <c r="J46" s="211"/>
    </row>
    <row r="47" spans="1:10" x14ac:dyDescent="0.25">
      <c r="A47" s="211"/>
      <c r="B47" s="211"/>
      <c r="C47" s="211"/>
      <c r="D47" s="211"/>
      <c r="E47" s="211"/>
      <c r="F47" s="211"/>
      <c r="G47" s="211"/>
      <c r="H47" s="211"/>
      <c r="I47" s="211"/>
      <c r="J47" s="211"/>
    </row>
    <row r="48" spans="1:10" x14ac:dyDescent="0.25">
      <c r="A48" s="211"/>
      <c r="B48" s="211"/>
      <c r="C48" s="211"/>
      <c r="D48" s="211"/>
      <c r="E48" s="211"/>
      <c r="F48" s="211"/>
      <c r="G48" s="211"/>
      <c r="H48" s="211"/>
      <c r="I48" s="211"/>
      <c r="J48" s="211"/>
    </row>
    <row r="49" spans="1:10" x14ac:dyDescent="0.25">
      <c r="A49" s="211"/>
      <c r="B49" s="211"/>
      <c r="C49" s="211"/>
      <c r="D49" s="211"/>
      <c r="E49" s="211"/>
      <c r="F49" s="211"/>
      <c r="G49" s="211"/>
      <c r="H49" s="211"/>
      <c r="I49" s="211"/>
      <c r="J49" s="211"/>
    </row>
    <row r="50" spans="1:10" x14ac:dyDescent="0.25">
      <c r="A50" s="211"/>
      <c r="B50" s="211"/>
      <c r="C50" s="211"/>
      <c r="D50" s="211"/>
      <c r="E50" s="211"/>
      <c r="F50" s="211"/>
      <c r="G50" s="211"/>
      <c r="H50" s="211"/>
      <c r="I50" s="211"/>
      <c r="J50" s="211"/>
    </row>
    <row r="51" spans="1:10" x14ac:dyDescent="0.25">
      <c r="A51" s="211"/>
      <c r="B51" s="211"/>
      <c r="C51" s="211"/>
      <c r="D51" s="211"/>
      <c r="E51" s="211"/>
      <c r="F51" s="211"/>
      <c r="G51" s="211"/>
      <c r="H51" s="211"/>
      <c r="I51" s="211"/>
      <c r="J51" s="211"/>
    </row>
    <row r="52" spans="1:10" x14ac:dyDescent="0.25">
      <c r="A52" s="211"/>
      <c r="B52" s="211"/>
      <c r="C52" s="211"/>
      <c r="D52" s="211"/>
      <c r="E52" s="211"/>
      <c r="F52" s="211"/>
      <c r="G52" s="211"/>
      <c r="H52" s="211"/>
      <c r="I52" s="211"/>
      <c r="J52" s="211"/>
    </row>
    <row r="53" spans="1:10" x14ac:dyDescent="0.25">
      <c r="A53" s="211"/>
      <c r="B53" s="211"/>
      <c r="C53" s="211"/>
      <c r="D53" s="211"/>
      <c r="E53" s="211"/>
      <c r="F53" s="211"/>
      <c r="G53" s="211"/>
      <c r="H53" s="211"/>
      <c r="I53" s="211"/>
      <c r="J53" s="211"/>
    </row>
    <row r="54" spans="1:10" x14ac:dyDescent="0.25">
      <c r="A54" s="211"/>
      <c r="B54" s="211"/>
      <c r="C54" s="211"/>
      <c r="D54" s="211"/>
      <c r="E54" s="211"/>
      <c r="F54" s="211"/>
      <c r="G54" s="211"/>
      <c r="H54" s="211"/>
      <c r="I54" s="211"/>
      <c r="J54" s="211"/>
    </row>
    <row r="55" spans="1:10" x14ac:dyDescent="0.25">
      <c r="A55" s="211"/>
      <c r="B55" s="211"/>
      <c r="C55" s="211"/>
      <c r="D55" s="211"/>
      <c r="E55" s="211"/>
      <c r="F55" s="211"/>
      <c r="G55" s="211"/>
      <c r="H55" s="211"/>
      <c r="I55" s="211"/>
      <c r="J55" s="211"/>
    </row>
    <row r="56" spans="1:10" x14ac:dyDescent="0.25">
      <c r="A56" s="211"/>
      <c r="B56" s="211"/>
      <c r="C56" s="211"/>
      <c r="D56" s="211"/>
      <c r="E56" s="211"/>
      <c r="F56" s="211"/>
      <c r="G56" s="211"/>
      <c r="H56" s="211"/>
      <c r="I56" s="211"/>
      <c r="J56" s="211"/>
    </row>
    <row r="57" spans="1:10" x14ac:dyDescent="0.25">
      <c r="A57" s="211"/>
      <c r="B57" s="211"/>
      <c r="C57" s="211"/>
      <c r="D57" s="211"/>
      <c r="E57" s="211"/>
      <c r="F57" s="211"/>
      <c r="G57" s="211"/>
      <c r="H57" s="211"/>
      <c r="I57" s="211"/>
      <c r="J57" s="211"/>
    </row>
    <row r="58" spans="1:10" x14ac:dyDescent="0.25">
      <c r="A58" s="211"/>
      <c r="B58" s="211"/>
      <c r="C58" s="211"/>
      <c r="D58" s="211"/>
      <c r="E58" s="211"/>
      <c r="F58" s="211"/>
      <c r="G58" s="211"/>
      <c r="H58" s="211"/>
      <c r="I58" s="211"/>
      <c r="J58" s="211"/>
    </row>
    <row r="59" spans="1:10" x14ac:dyDescent="0.25">
      <c r="A59" s="211"/>
      <c r="B59" s="211"/>
      <c r="C59" s="211"/>
      <c r="D59" s="211"/>
      <c r="E59" s="211"/>
      <c r="F59" s="211"/>
      <c r="G59" s="211"/>
      <c r="H59" s="211"/>
      <c r="I59" s="211"/>
      <c r="J59" s="211"/>
    </row>
    <row r="60" spans="1:10" x14ac:dyDescent="0.25">
      <c r="A60" s="211"/>
      <c r="B60" s="211"/>
      <c r="C60" s="211"/>
      <c r="D60" s="211"/>
      <c r="E60" s="211"/>
      <c r="F60" s="211"/>
      <c r="G60" s="211"/>
      <c r="H60" s="211"/>
      <c r="I60" s="211"/>
      <c r="J60" s="211"/>
    </row>
    <row r="61" spans="1:10" x14ac:dyDescent="0.25">
      <c r="A61" s="211"/>
      <c r="B61" s="211"/>
      <c r="C61" s="211"/>
      <c r="D61" s="211"/>
      <c r="E61" s="211"/>
      <c r="F61" s="211"/>
      <c r="G61" s="211"/>
      <c r="H61" s="211"/>
      <c r="I61" s="211"/>
      <c r="J61" s="211"/>
    </row>
    <row r="62" spans="1:10" x14ac:dyDescent="0.25">
      <c r="A62" s="211"/>
      <c r="B62" s="211"/>
      <c r="C62" s="211"/>
      <c r="D62" s="211"/>
      <c r="E62" s="211"/>
      <c r="F62" s="211"/>
      <c r="G62" s="211"/>
      <c r="H62" s="211"/>
      <c r="I62" s="211"/>
      <c r="J62" s="211"/>
    </row>
    <row r="63" spans="1:10" x14ac:dyDescent="0.25">
      <c r="A63" s="211"/>
      <c r="B63" s="211"/>
      <c r="C63" s="211"/>
      <c r="D63" s="211"/>
      <c r="E63" s="211"/>
      <c r="F63" s="211"/>
      <c r="G63" s="211"/>
      <c r="H63" s="211"/>
      <c r="I63" s="211"/>
      <c r="J63" s="211"/>
    </row>
    <row r="64" spans="1:10" x14ac:dyDescent="0.25">
      <c r="A64" s="211"/>
      <c r="B64" s="211"/>
      <c r="C64" s="211"/>
      <c r="D64" s="211"/>
      <c r="E64" s="211"/>
      <c r="F64" s="211"/>
      <c r="G64" s="211"/>
      <c r="H64" s="211"/>
      <c r="I64" s="211"/>
      <c r="J64" s="211"/>
    </row>
    <row r="65" spans="1:10" x14ac:dyDescent="0.25">
      <c r="A65" s="211"/>
      <c r="B65" s="211"/>
      <c r="C65" s="211"/>
      <c r="D65" s="211"/>
      <c r="E65" s="211"/>
      <c r="F65" s="211"/>
      <c r="G65" s="211"/>
      <c r="H65" s="211"/>
      <c r="I65" s="211"/>
      <c r="J65" s="211"/>
    </row>
    <row r="66" spans="1:10" x14ac:dyDescent="0.25">
      <c r="A66" s="211"/>
      <c r="B66" s="211"/>
      <c r="C66" s="211"/>
      <c r="D66" s="211"/>
      <c r="E66" s="211"/>
      <c r="F66" s="211"/>
      <c r="G66" s="211"/>
      <c r="H66" s="211"/>
      <c r="I66" s="211"/>
      <c r="J66" s="211"/>
    </row>
    <row r="67" spans="1:10" x14ac:dyDescent="0.25">
      <c r="A67" s="211"/>
      <c r="B67" s="211"/>
      <c r="C67" s="211"/>
      <c r="D67" s="211"/>
      <c r="E67" s="211"/>
      <c r="F67" s="211"/>
      <c r="G67" s="211"/>
      <c r="H67" s="211"/>
      <c r="I67" s="211"/>
      <c r="J67" s="211"/>
    </row>
    <row r="68" spans="1:10" x14ac:dyDescent="0.25">
      <c r="A68" s="211"/>
      <c r="B68" s="211"/>
      <c r="C68" s="211"/>
      <c r="D68" s="211"/>
      <c r="E68" s="211"/>
      <c r="F68" s="211"/>
      <c r="G68" s="211"/>
      <c r="H68" s="211"/>
      <c r="I68" s="211"/>
      <c r="J68" s="211"/>
    </row>
    <row r="69" spans="1:10" x14ac:dyDescent="0.25">
      <c r="A69" s="211"/>
      <c r="B69" s="211"/>
      <c r="C69" s="211"/>
      <c r="D69" s="211"/>
      <c r="E69" s="211"/>
      <c r="F69" s="211"/>
      <c r="G69" s="211"/>
      <c r="H69" s="211"/>
      <c r="I69" s="211"/>
      <c r="J69" s="211"/>
    </row>
    <row r="70" spans="1:10" x14ac:dyDescent="0.25">
      <c r="A70" s="211"/>
      <c r="B70" s="211"/>
      <c r="C70" s="211"/>
      <c r="D70" s="211"/>
      <c r="E70" s="211"/>
      <c r="F70" s="211"/>
      <c r="G70" s="211"/>
      <c r="H70" s="211"/>
      <c r="I70" s="211"/>
      <c r="J70" s="211"/>
    </row>
    <row r="71" spans="1:10" x14ac:dyDescent="0.25">
      <c r="A71" s="211"/>
      <c r="B71" s="211"/>
      <c r="C71" s="211"/>
      <c r="D71" s="211"/>
      <c r="E71" s="211"/>
      <c r="F71" s="211"/>
      <c r="G71" s="211"/>
      <c r="H71" s="211"/>
      <c r="I71" s="211"/>
      <c r="J71" s="211"/>
    </row>
    <row r="72" spans="1:10" x14ac:dyDescent="0.25">
      <c r="A72" s="211"/>
      <c r="B72" s="211"/>
      <c r="C72" s="211"/>
      <c r="D72" s="211"/>
      <c r="E72" s="211"/>
      <c r="F72" s="211"/>
      <c r="G72" s="211"/>
      <c r="H72" s="211"/>
      <c r="I72" s="211"/>
      <c r="J72" s="211"/>
    </row>
    <row r="73" spans="1:10" x14ac:dyDescent="0.25">
      <c r="A73" s="211"/>
      <c r="B73" s="211"/>
      <c r="C73" s="211"/>
      <c r="D73" s="211"/>
      <c r="E73" s="211"/>
      <c r="F73" s="211"/>
      <c r="G73" s="211"/>
      <c r="H73" s="211"/>
      <c r="I73" s="211"/>
      <c r="J73" s="211"/>
    </row>
    <row r="74" spans="1:10" x14ac:dyDescent="0.25">
      <c r="A74" s="211"/>
      <c r="B74" s="211"/>
      <c r="C74" s="211"/>
      <c r="D74" s="211"/>
      <c r="E74" s="211"/>
      <c r="F74" s="211"/>
      <c r="G74" s="211"/>
      <c r="H74" s="211"/>
      <c r="I74" s="211"/>
      <c r="J74" s="211"/>
    </row>
    <row r="75" spans="1:10" x14ac:dyDescent="0.25">
      <c r="A75" s="211"/>
      <c r="B75" s="211"/>
      <c r="C75" s="211"/>
      <c r="D75" s="211"/>
      <c r="E75" s="211"/>
      <c r="F75" s="211"/>
      <c r="G75" s="211"/>
      <c r="H75" s="211"/>
      <c r="I75" s="211"/>
      <c r="J75" s="211"/>
    </row>
    <row r="76" spans="1:10" x14ac:dyDescent="0.25">
      <c r="A76" s="211"/>
      <c r="B76" s="211"/>
      <c r="C76" s="211"/>
      <c r="D76" s="211"/>
      <c r="E76" s="211"/>
      <c r="F76" s="211"/>
      <c r="G76" s="211"/>
      <c r="H76" s="211"/>
      <c r="I76" s="211"/>
      <c r="J76" s="211"/>
    </row>
    <row r="77" spans="1:10" x14ac:dyDescent="0.25">
      <c r="A77" s="211"/>
      <c r="B77" s="211"/>
      <c r="C77" s="211"/>
      <c r="D77" s="211"/>
      <c r="E77" s="211"/>
      <c r="F77" s="211"/>
      <c r="G77" s="211"/>
      <c r="H77" s="211"/>
      <c r="I77" s="211"/>
      <c r="J77" s="211"/>
    </row>
    <row r="78" spans="1:10" x14ac:dyDescent="0.25">
      <c r="A78" s="211"/>
      <c r="B78" s="211"/>
      <c r="C78" s="211"/>
      <c r="D78" s="211"/>
      <c r="E78" s="211"/>
      <c r="F78" s="211"/>
      <c r="G78" s="211"/>
      <c r="H78" s="211"/>
      <c r="I78" s="211"/>
      <c r="J78" s="211"/>
    </row>
    <row r="79" spans="1:10" x14ac:dyDescent="0.25">
      <c r="A79" s="211"/>
      <c r="B79" s="211"/>
      <c r="C79" s="211"/>
      <c r="D79" s="211"/>
      <c r="E79" s="211"/>
      <c r="F79" s="211"/>
      <c r="G79" s="211"/>
      <c r="H79" s="211"/>
      <c r="I79" s="211"/>
      <c r="J79" s="211"/>
    </row>
    <row r="80" spans="1:10" x14ac:dyDescent="0.25">
      <c r="A80" s="211"/>
      <c r="B80" s="211"/>
      <c r="C80" s="211"/>
      <c r="D80" s="211"/>
      <c r="E80" s="211"/>
      <c r="F80" s="211"/>
      <c r="G80" s="211"/>
      <c r="H80" s="211"/>
      <c r="I80" s="211"/>
      <c r="J80" s="211"/>
    </row>
    <row r="81" spans="1:10" x14ac:dyDescent="0.25">
      <c r="A81" s="211"/>
      <c r="B81" s="211"/>
      <c r="C81" s="211"/>
      <c r="D81" s="211"/>
      <c r="E81" s="211"/>
      <c r="F81" s="211"/>
      <c r="G81" s="211"/>
      <c r="H81" s="211"/>
      <c r="I81" s="211"/>
      <c r="J81" s="211"/>
    </row>
    <row r="82" spans="1:10" x14ac:dyDescent="0.25">
      <c r="A82" s="211"/>
      <c r="B82" s="211"/>
      <c r="C82" s="211"/>
      <c r="D82" s="211"/>
      <c r="E82" s="211"/>
      <c r="F82" s="211"/>
      <c r="G82" s="211"/>
      <c r="H82" s="211"/>
      <c r="I82" s="211"/>
      <c r="J82" s="211"/>
    </row>
    <row r="83" spans="1:10" x14ac:dyDescent="0.25">
      <c r="A83" s="211"/>
      <c r="B83" s="211"/>
      <c r="C83" s="211"/>
      <c r="D83" s="211"/>
      <c r="E83" s="211"/>
      <c r="F83" s="211"/>
      <c r="G83" s="211"/>
      <c r="H83" s="211"/>
      <c r="I83" s="211"/>
      <c r="J83" s="211"/>
    </row>
    <row r="84" spans="1:10" x14ac:dyDescent="0.25">
      <c r="A84" s="211"/>
      <c r="B84" s="211"/>
      <c r="C84" s="211"/>
      <c r="D84" s="211"/>
      <c r="E84" s="211"/>
      <c r="F84" s="211"/>
      <c r="G84" s="211"/>
      <c r="H84" s="211"/>
      <c r="I84" s="211"/>
      <c r="J84" s="211"/>
    </row>
    <row r="85" spans="1:10" x14ac:dyDescent="0.25">
      <c r="A85" s="211"/>
      <c r="B85" s="211"/>
      <c r="C85" s="211"/>
      <c r="D85" s="211"/>
      <c r="E85" s="211"/>
      <c r="F85" s="211"/>
      <c r="G85" s="211"/>
      <c r="H85" s="211"/>
      <c r="I85" s="211"/>
      <c r="J85" s="211"/>
    </row>
    <row r="86" spans="1:10" x14ac:dyDescent="0.25">
      <c r="A86" s="211"/>
      <c r="B86" s="211"/>
      <c r="C86" s="211"/>
      <c r="D86" s="211"/>
      <c r="E86" s="211"/>
      <c r="F86" s="211"/>
      <c r="G86" s="211"/>
      <c r="H86" s="211"/>
      <c r="I86" s="211"/>
      <c r="J86" s="211"/>
    </row>
    <row r="87" spans="1:10" x14ac:dyDescent="0.25">
      <c r="A87" s="211"/>
      <c r="B87" s="211"/>
      <c r="C87" s="211"/>
      <c r="D87" s="211"/>
      <c r="E87" s="211"/>
      <c r="F87" s="211"/>
      <c r="G87" s="211"/>
      <c r="H87" s="211"/>
      <c r="I87" s="211"/>
      <c r="J87" s="211"/>
    </row>
    <row r="88" spans="1:10" x14ac:dyDescent="0.25">
      <c r="A88" s="211"/>
      <c r="B88" s="211"/>
      <c r="C88" s="211"/>
      <c r="D88" s="211"/>
      <c r="E88" s="211"/>
      <c r="F88" s="211"/>
      <c r="G88" s="211"/>
      <c r="H88" s="211"/>
      <c r="I88" s="211"/>
      <c r="J88" s="211"/>
    </row>
    <row r="89" spans="1:10" x14ac:dyDescent="0.25">
      <c r="A89" s="211"/>
      <c r="B89" s="211"/>
      <c r="C89" s="211"/>
      <c r="D89" s="211"/>
      <c r="E89" s="211"/>
      <c r="F89" s="211"/>
      <c r="G89" s="211"/>
      <c r="H89" s="211"/>
      <c r="I89" s="211"/>
      <c r="J89" s="211"/>
    </row>
    <row r="90" spans="1:10" x14ac:dyDescent="0.25">
      <c r="A90" s="211"/>
      <c r="B90" s="211"/>
      <c r="C90" s="211"/>
      <c r="D90" s="211"/>
      <c r="E90" s="211"/>
      <c r="F90" s="211"/>
      <c r="G90" s="211"/>
      <c r="H90" s="211"/>
      <c r="I90" s="211"/>
      <c r="J90" s="211"/>
    </row>
    <row r="91" spans="1:10" x14ac:dyDescent="0.25">
      <c r="A91" s="211"/>
      <c r="B91" s="211"/>
      <c r="C91" s="211"/>
      <c r="D91" s="211"/>
      <c r="E91" s="211"/>
      <c r="F91" s="211"/>
      <c r="G91" s="211"/>
      <c r="H91" s="211"/>
      <c r="I91" s="211"/>
      <c r="J91" s="211"/>
    </row>
    <row r="92" spans="1:10" x14ac:dyDescent="0.25">
      <c r="A92" s="211"/>
      <c r="B92" s="211"/>
      <c r="C92" s="211"/>
      <c r="D92" s="211"/>
      <c r="E92" s="211"/>
      <c r="F92" s="211"/>
      <c r="G92" s="211"/>
      <c r="H92" s="211"/>
      <c r="I92" s="211"/>
      <c r="J92" s="211"/>
    </row>
    <row r="93" spans="1:10" x14ac:dyDescent="0.25">
      <c r="A93" s="211"/>
      <c r="B93" s="211"/>
      <c r="C93" s="211"/>
      <c r="D93" s="211"/>
      <c r="E93" s="211"/>
      <c r="F93" s="211"/>
      <c r="G93" s="211"/>
      <c r="H93" s="211"/>
      <c r="I93" s="211"/>
      <c r="J93" s="211"/>
    </row>
    <row r="94" spans="1:10" x14ac:dyDescent="0.25">
      <c r="A94" s="211"/>
      <c r="B94" s="211"/>
      <c r="C94" s="211"/>
      <c r="D94" s="211"/>
      <c r="E94" s="211"/>
      <c r="F94" s="211"/>
      <c r="G94" s="211"/>
      <c r="H94" s="211"/>
      <c r="I94" s="211"/>
      <c r="J94" s="211"/>
    </row>
    <row r="95" spans="1:10" x14ac:dyDescent="0.25">
      <c r="A95" s="211"/>
      <c r="B95" s="211"/>
      <c r="C95" s="211"/>
      <c r="D95" s="211"/>
      <c r="E95" s="211"/>
      <c r="F95" s="211"/>
      <c r="G95" s="211"/>
      <c r="H95" s="211"/>
      <c r="I95" s="211"/>
      <c r="J95" s="211"/>
    </row>
    <row r="96" spans="1:10" x14ac:dyDescent="0.25">
      <c r="A96" s="211"/>
      <c r="B96" s="211"/>
      <c r="C96" s="211"/>
      <c r="D96" s="211"/>
      <c r="E96" s="211"/>
      <c r="F96" s="211"/>
      <c r="G96" s="211"/>
      <c r="H96" s="211"/>
      <c r="I96" s="211"/>
      <c r="J96" s="211"/>
    </row>
    <row r="97" spans="1:10" x14ac:dyDescent="0.25">
      <c r="A97" s="211"/>
      <c r="B97" s="211"/>
      <c r="C97" s="211"/>
      <c r="D97" s="211"/>
      <c r="E97" s="211"/>
      <c r="F97" s="211"/>
      <c r="G97" s="211"/>
      <c r="H97" s="211"/>
      <c r="I97" s="211"/>
      <c r="J97" s="211"/>
    </row>
    <row r="98" spans="1:10" x14ac:dyDescent="0.25">
      <c r="A98" s="211"/>
      <c r="B98" s="211"/>
      <c r="C98" s="211"/>
      <c r="D98" s="211"/>
      <c r="E98" s="211"/>
      <c r="F98" s="211"/>
      <c r="G98" s="211"/>
      <c r="H98" s="211"/>
      <c r="I98" s="211"/>
      <c r="J98" s="211"/>
    </row>
    <row r="99" spans="1:10" x14ac:dyDescent="0.25">
      <c r="A99" s="211"/>
      <c r="B99" s="211"/>
      <c r="C99" s="211"/>
      <c r="D99" s="211"/>
      <c r="E99" s="211"/>
      <c r="F99" s="211"/>
      <c r="G99" s="211"/>
      <c r="H99" s="211"/>
      <c r="I99" s="211"/>
      <c r="J99" s="211"/>
    </row>
    <row r="100" spans="1:10" x14ac:dyDescent="0.25">
      <c r="A100" s="211"/>
      <c r="B100" s="211"/>
      <c r="C100" s="211"/>
      <c r="D100" s="211"/>
      <c r="E100" s="211"/>
      <c r="F100" s="211"/>
      <c r="G100" s="211"/>
      <c r="H100" s="211"/>
      <c r="I100" s="211"/>
      <c r="J100" s="211"/>
    </row>
    <row r="101" spans="1:10" x14ac:dyDescent="0.25">
      <c r="A101" s="211"/>
      <c r="B101" s="211"/>
      <c r="C101" s="211"/>
      <c r="D101" s="211"/>
      <c r="E101" s="211"/>
      <c r="F101" s="211"/>
      <c r="G101" s="211"/>
      <c r="H101" s="211"/>
      <c r="I101" s="211"/>
      <c r="J101" s="211"/>
    </row>
    <row r="102" spans="1:10" x14ac:dyDescent="0.25">
      <c r="A102" s="211"/>
      <c r="B102" s="211"/>
      <c r="C102" s="211"/>
      <c r="D102" s="211"/>
      <c r="E102" s="211"/>
      <c r="F102" s="211"/>
      <c r="G102" s="211"/>
      <c r="H102" s="211"/>
      <c r="I102" s="211"/>
      <c r="J102" s="211"/>
    </row>
    <row r="103" spans="1:10" x14ac:dyDescent="0.25">
      <c r="A103" s="211"/>
      <c r="B103" s="211"/>
      <c r="C103" s="211"/>
      <c r="D103" s="211"/>
      <c r="E103" s="211"/>
      <c r="F103" s="211"/>
      <c r="G103" s="211"/>
      <c r="H103" s="211"/>
      <c r="I103" s="211"/>
      <c r="J103" s="211"/>
    </row>
    <row r="104" spans="1:10" x14ac:dyDescent="0.25">
      <c r="A104" s="211"/>
      <c r="B104" s="211"/>
      <c r="C104" s="211"/>
      <c r="D104" s="211"/>
      <c r="E104" s="211"/>
      <c r="F104" s="211"/>
      <c r="G104" s="211"/>
      <c r="H104" s="211"/>
      <c r="I104" s="211"/>
      <c r="J104" s="211"/>
    </row>
    <row r="105" spans="1:10" x14ac:dyDescent="0.25">
      <c r="A105" s="211"/>
      <c r="B105" s="211"/>
      <c r="C105" s="211"/>
      <c r="D105" s="211"/>
      <c r="E105" s="211"/>
      <c r="F105" s="211"/>
      <c r="G105" s="211"/>
      <c r="H105" s="211"/>
      <c r="I105" s="211"/>
      <c r="J105" s="211"/>
    </row>
    <row r="106" spans="1:10" x14ac:dyDescent="0.25">
      <c r="A106" s="211"/>
      <c r="B106" s="211"/>
      <c r="C106" s="211"/>
      <c r="D106" s="211"/>
      <c r="E106" s="211"/>
      <c r="F106" s="211"/>
      <c r="G106" s="211"/>
      <c r="H106" s="211"/>
      <c r="I106" s="211"/>
      <c r="J106" s="211"/>
    </row>
    <row r="107" spans="1:10" x14ac:dyDescent="0.25">
      <c r="A107" s="211"/>
      <c r="B107" s="211"/>
      <c r="C107" s="211"/>
      <c r="D107" s="211"/>
      <c r="E107" s="211"/>
      <c r="F107" s="211"/>
      <c r="G107" s="211"/>
      <c r="H107" s="211"/>
      <c r="I107" s="211"/>
      <c r="J107" s="211"/>
    </row>
    <row r="108" spans="1:10" x14ac:dyDescent="0.25">
      <c r="A108" s="211"/>
      <c r="B108" s="211"/>
      <c r="C108" s="211"/>
      <c r="D108" s="211"/>
      <c r="E108" s="211"/>
      <c r="F108" s="211"/>
      <c r="G108" s="211"/>
      <c r="H108" s="211"/>
      <c r="I108" s="211"/>
      <c r="J108" s="211"/>
    </row>
    <row r="109" spans="1:10" x14ac:dyDescent="0.25">
      <c r="A109" s="211"/>
      <c r="B109" s="211"/>
      <c r="C109" s="211"/>
      <c r="D109" s="211"/>
      <c r="E109" s="211"/>
      <c r="F109" s="211"/>
      <c r="G109" s="211"/>
      <c r="H109" s="211"/>
      <c r="I109" s="211"/>
      <c r="J109" s="211"/>
    </row>
    <row r="110" spans="1:10" x14ac:dyDescent="0.25">
      <c r="A110" s="211"/>
      <c r="B110" s="211"/>
      <c r="C110" s="211"/>
      <c r="D110" s="211"/>
      <c r="E110" s="211"/>
      <c r="F110" s="211"/>
      <c r="G110" s="211"/>
      <c r="H110" s="211"/>
      <c r="I110" s="211"/>
      <c r="J110" s="211"/>
    </row>
    <row r="111" spans="1:10" x14ac:dyDescent="0.25">
      <c r="A111" s="211"/>
      <c r="B111" s="211"/>
      <c r="C111" s="211"/>
      <c r="D111" s="211"/>
      <c r="E111" s="211"/>
      <c r="F111" s="211"/>
      <c r="G111" s="211"/>
      <c r="H111" s="211"/>
      <c r="I111" s="211"/>
      <c r="J111" s="211"/>
    </row>
    <row r="112" spans="1:10" x14ac:dyDescent="0.25">
      <c r="A112" s="211"/>
      <c r="B112" s="211"/>
      <c r="C112" s="211"/>
      <c r="D112" s="211"/>
      <c r="E112" s="211"/>
      <c r="F112" s="211"/>
      <c r="G112" s="211"/>
      <c r="H112" s="211"/>
      <c r="I112" s="211"/>
      <c r="J112" s="211"/>
    </row>
    <row r="113" spans="1:10" x14ac:dyDescent="0.25">
      <c r="A113" s="211"/>
      <c r="B113" s="211"/>
      <c r="C113" s="211"/>
      <c r="D113" s="211"/>
      <c r="E113" s="211"/>
      <c r="F113" s="211"/>
      <c r="G113" s="211"/>
      <c r="H113" s="211"/>
      <c r="I113" s="211"/>
      <c r="J113" s="211"/>
    </row>
    <row r="114" spans="1:10" x14ac:dyDescent="0.25">
      <c r="A114" s="211"/>
      <c r="B114" s="211"/>
      <c r="C114" s="211"/>
      <c r="D114" s="211"/>
      <c r="E114" s="211"/>
      <c r="F114" s="211"/>
      <c r="G114" s="211"/>
      <c r="H114" s="211"/>
      <c r="I114" s="211"/>
      <c r="J114" s="211"/>
    </row>
    <row r="115" spans="1:10" x14ac:dyDescent="0.25">
      <c r="A115" s="211"/>
      <c r="B115" s="211"/>
      <c r="C115" s="211"/>
      <c r="D115" s="211"/>
      <c r="E115" s="211"/>
      <c r="F115" s="211"/>
      <c r="G115" s="211"/>
      <c r="H115" s="211"/>
      <c r="I115" s="211"/>
      <c r="J115" s="211"/>
    </row>
    <row r="116" spans="1:10" x14ac:dyDescent="0.25">
      <c r="A116" s="211"/>
      <c r="B116" s="211"/>
      <c r="C116" s="211"/>
      <c r="D116" s="211"/>
      <c r="E116" s="211"/>
      <c r="F116" s="211"/>
      <c r="G116" s="211"/>
      <c r="H116" s="211"/>
      <c r="I116" s="211"/>
      <c r="J116" s="211"/>
    </row>
    <row r="117" spans="1:10" x14ac:dyDescent="0.25">
      <c r="A117" s="211"/>
      <c r="B117" s="211"/>
      <c r="C117" s="211"/>
      <c r="D117" s="211"/>
      <c r="E117" s="211"/>
      <c r="F117" s="211"/>
      <c r="G117" s="211"/>
      <c r="H117" s="211"/>
      <c r="I117" s="211"/>
      <c r="J117" s="211"/>
    </row>
    <row r="118" spans="1:10" x14ac:dyDescent="0.25">
      <c r="A118" s="211"/>
      <c r="B118" s="211"/>
      <c r="C118" s="211"/>
      <c r="D118" s="211"/>
      <c r="E118" s="211"/>
      <c r="F118" s="211"/>
      <c r="G118" s="211"/>
      <c r="H118" s="211"/>
      <c r="I118" s="211"/>
      <c r="J118" s="211"/>
    </row>
    <row r="119" spans="1:10" x14ac:dyDescent="0.25">
      <c r="A119" s="211"/>
      <c r="B119" s="211"/>
      <c r="C119" s="211"/>
      <c r="D119" s="211"/>
      <c r="E119" s="211"/>
      <c r="F119" s="211"/>
      <c r="G119" s="211"/>
      <c r="H119" s="211"/>
      <c r="I119" s="211"/>
      <c r="J119" s="211"/>
    </row>
    <row r="120" spans="1:10" x14ac:dyDescent="0.25">
      <c r="A120" s="211"/>
      <c r="B120" s="211"/>
      <c r="C120" s="211"/>
      <c r="D120" s="211"/>
      <c r="E120" s="211"/>
      <c r="F120" s="211"/>
      <c r="G120" s="211"/>
      <c r="H120" s="211"/>
      <c r="I120" s="211"/>
      <c r="J120" s="211"/>
    </row>
    <row r="121" spans="1:10" x14ac:dyDescent="0.25">
      <c r="A121" s="211"/>
      <c r="B121" s="211"/>
      <c r="C121" s="211"/>
      <c r="D121" s="211"/>
      <c r="E121" s="211"/>
      <c r="F121" s="211"/>
      <c r="G121" s="211"/>
      <c r="H121" s="211"/>
      <c r="I121" s="211"/>
      <c r="J121" s="211"/>
    </row>
    <row r="122" spans="1:10" x14ac:dyDescent="0.25">
      <c r="A122" s="211"/>
      <c r="B122" s="211"/>
      <c r="C122" s="211"/>
      <c r="D122" s="211"/>
      <c r="E122" s="211"/>
      <c r="F122" s="211"/>
      <c r="G122" s="211"/>
      <c r="H122" s="211"/>
      <c r="I122" s="211"/>
      <c r="J122" s="211"/>
    </row>
    <row r="123" spans="1:10" x14ac:dyDescent="0.25">
      <c r="A123" s="211"/>
      <c r="B123" s="211"/>
      <c r="C123" s="211"/>
      <c r="D123" s="211"/>
      <c r="E123" s="211"/>
      <c r="F123" s="211"/>
      <c r="G123" s="211"/>
      <c r="H123" s="211"/>
      <c r="I123" s="211"/>
      <c r="J123" s="211"/>
    </row>
  </sheetData>
  <sheetProtection algorithmName="SHA-512" hashValue="MLGWQbeFXBItDG5OYSDIzV3zG0KAo+JAqqJGNybXIEp3dXc+SpaNz7dNMNBuV9/ZDnF6mEfnghgtZjzCtJAOJQ==" saltValue="N4E0iUE2eJJUekwECDBDzA==" spinCount="100000" sheet="1" objects="1" scenarios="1"/>
  <mergeCells count="12">
    <mergeCell ref="A1:J1"/>
    <mergeCell ref="B26:B30"/>
    <mergeCell ref="B6:B10"/>
    <mergeCell ref="B11:B15"/>
    <mergeCell ref="B16:B20"/>
    <mergeCell ref="B21:B25"/>
    <mergeCell ref="J6:J10"/>
    <mergeCell ref="J11:J15"/>
    <mergeCell ref="J16:J20"/>
    <mergeCell ref="J21:J25"/>
    <mergeCell ref="J26:J30"/>
    <mergeCell ref="A2:J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31"/>
  <sheetViews>
    <sheetView showGridLines="0" tabSelected="1" zoomScaleNormal="100" workbookViewId="0">
      <selection sqref="A1:G1"/>
    </sheetView>
  </sheetViews>
  <sheetFormatPr defaultRowHeight="15" x14ac:dyDescent="0.25"/>
  <cols>
    <col min="2" max="2" width="34.42578125" customWidth="1"/>
  </cols>
  <sheetData>
    <row r="1" spans="1:8" ht="21" x14ac:dyDescent="0.35">
      <c r="A1" s="605" t="s">
        <v>789</v>
      </c>
      <c r="B1" s="605"/>
      <c r="C1" s="605"/>
      <c r="D1" s="605"/>
      <c r="E1" s="605"/>
      <c r="F1" s="605"/>
      <c r="G1" s="605"/>
      <c r="H1" s="220"/>
    </row>
    <row r="2" spans="1:8" ht="15" customHeight="1" x14ac:dyDescent="0.25">
      <c r="A2" s="603"/>
      <c r="B2" s="603"/>
      <c r="C2" s="603"/>
      <c r="D2" s="603"/>
      <c r="E2" s="603"/>
      <c r="F2" s="603"/>
      <c r="G2" s="603"/>
      <c r="H2" s="603"/>
    </row>
    <row r="3" spans="1:8" x14ac:dyDescent="0.25">
      <c r="A3" s="603"/>
      <c r="B3" s="603"/>
      <c r="C3" s="603"/>
      <c r="D3" s="603"/>
      <c r="E3" s="603"/>
      <c r="F3" s="603"/>
      <c r="G3" s="603"/>
      <c r="H3" s="603"/>
    </row>
    <row r="4" spans="1:8" x14ac:dyDescent="0.25">
      <c r="B4" s="162"/>
      <c r="C4" s="162"/>
      <c r="D4" s="162"/>
    </row>
    <row r="6" spans="1:8" x14ac:dyDescent="0.25">
      <c r="B6" s="604"/>
      <c r="C6" s="604"/>
      <c r="D6" s="604"/>
      <c r="E6" s="604"/>
    </row>
    <row r="7" spans="1:8" x14ac:dyDescent="0.25">
      <c r="B7" s="604"/>
      <c r="C7" s="604"/>
      <c r="D7" s="604"/>
      <c r="E7" s="604"/>
    </row>
    <row r="8" spans="1:8" x14ac:dyDescent="0.25">
      <c r="B8" s="604"/>
      <c r="C8" s="604"/>
      <c r="D8" s="604"/>
      <c r="E8" s="604"/>
    </row>
    <row r="28" spans="1:7" ht="9" customHeight="1" x14ac:dyDescent="0.25"/>
    <row r="29" spans="1:7" ht="15.75" x14ac:dyDescent="0.25">
      <c r="A29" s="606" t="s">
        <v>790</v>
      </c>
      <c r="B29" s="606"/>
      <c r="C29" s="606"/>
      <c r="D29" s="606"/>
      <c r="E29" s="606"/>
      <c r="F29" s="606"/>
      <c r="G29" s="606"/>
    </row>
    <row r="31" spans="1:7" x14ac:dyDescent="0.25">
      <c r="A31" s="185"/>
    </row>
  </sheetData>
  <mergeCells count="4">
    <mergeCell ref="A2:H3"/>
    <mergeCell ref="B6:E8"/>
    <mergeCell ref="A1:G1"/>
    <mergeCell ref="A29:G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62"/>
  <sheetViews>
    <sheetView showGridLines="0" zoomScaleNormal="100" workbookViewId="0">
      <selection activeCell="K2" sqref="K2"/>
    </sheetView>
  </sheetViews>
  <sheetFormatPr defaultRowHeight="15" x14ac:dyDescent="0.25"/>
  <cols>
    <col min="1" max="1" width="15.7109375" customWidth="1"/>
    <col min="2" max="2" width="30.140625" customWidth="1"/>
    <col min="3" max="3" width="11" customWidth="1"/>
    <col min="4" max="4" width="10.5703125" customWidth="1"/>
    <col min="5" max="5" width="8.7109375" customWidth="1"/>
    <col min="6" max="8" width="4.7109375" customWidth="1"/>
  </cols>
  <sheetData>
    <row r="1" spans="1:11" ht="19.5" thickBot="1" x14ac:dyDescent="0.35">
      <c r="A1" s="612" t="s">
        <v>550</v>
      </c>
      <c r="B1" s="612"/>
      <c r="C1" s="612"/>
      <c r="D1" s="612"/>
      <c r="E1" s="612"/>
      <c r="F1" s="612"/>
      <c r="G1" s="612"/>
      <c r="H1" s="612"/>
    </row>
    <row r="2" spans="1:11" s="116" customFormat="1" ht="81" customHeight="1" thickBot="1" x14ac:dyDescent="0.3">
      <c r="A2" s="613" t="s">
        <v>806</v>
      </c>
      <c r="B2" s="614"/>
      <c r="C2" s="614"/>
      <c r="D2" s="614"/>
      <c r="E2" s="614"/>
      <c r="F2" s="614"/>
      <c r="G2" s="614"/>
      <c r="H2" s="615"/>
    </row>
    <row r="3" spans="1:11" s="116" customFormat="1" ht="55.5" customHeight="1" thickBot="1" x14ac:dyDescent="0.3">
      <c r="A3" s="613" t="s">
        <v>807</v>
      </c>
      <c r="B3" s="619"/>
      <c r="C3" s="619"/>
      <c r="D3" s="619"/>
      <c r="E3" s="619"/>
      <c r="F3" s="619"/>
      <c r="G3" s="619"/>
      <c r="H3" s="620"/>
    </row>
    <row r="4" spans="1:11" ht="49.5" customHeight="1" thickBot="1" x14ac:dyDescent="0.3">
      <c r="A4" s="219" t="s">
        <v>783</v>
      </c>
      <c r="B4" s="219" t="s">
        <v>755</v>
      </c>
      <c r="C4" s="618" t="s">
        <v>469</v>
      </c>
      <c r="D4" s="618"/>
      <c r="E4" s="618"/>
      <c r="F4" s="616" t="s">
        <v>754</v>
      </c>
      <c r="G4" s="616"/>
      <c r="H4" s="616"/>
    </row>
    <row r="5" spans="1:11" x14ac:dyDescent="0.25">
      <c r="A5" s="609" t="s">
        <v>529</v>
      </c>
      <c r="B5" s="609"/>
      <c r="C5" s="609"/>
      <c r="D5" s="609"/>
      <c r="E5" s="609"/>
      <c r="F5" s="609"/>
      <c r="G5" s="609"/>
      <c r="H5" s="609"/>
    </row>
    <row r="6" spans="1:11" ht="64.5" customHeight="1" x14ac:dyDescent="0.25">
      <c r="A6" s="301">
        <v>4</v>
      </c>
      <c r="B6" s="176" t="s">
        <v>468</v>
      </c>
      <c r="C6" s="607" t="s">
        <v>776</v>
      </c>
      <c r="D6" s="607"/>
      <c r="E6" s="607"/>
      <c r="F6" s="611"/>
      <c r="G6" s="611"/>
      <c r="H6" s="611"/>
    </row>
    <row r="7" spans="1:11" ht="10.5" customHeight="1" x14ac:dyDescent="0.25">
      <c r="A7" s="301"/>
      <c r="B7" s="178"/>
      <c r="C7" s="181"/>
      <c r="D7" s="181"/>
      <c r="E7" s="181"/>
      <c r="F7" s="134"/>
      <c r="G7" s="134"/>
      <c r="H7" s="134"/>
    </row>
    <row r="8" spans="1:11" ht="48" customHeight="1" x14ac:dyDescent="0.25">
      <c r="A8" s="301">
        <v>7</v>
      </c>
      <c r="B8" s="176" t="s">
        <v>466</v>
      </c>
      <c r="C8" s="617" t="s">
        <v>551</v>
      </c>
      <c r="D8" s="617"/>
      <c r="E8" s="617"/>
      <c r="F8" s="611"/>
      <c r="G8" s="611"/>
      <c r="H8" s="611"/>
    </row>
    <row r="9" spans="1:11" ht="10.5" customHeight="1" x14ac:dyDescent="0.25">
      <c r="A9" s="301"/>
      <c r="B9" s="177"/>
      <c r="C9" s="180"/>
      <c r="D9" s="180"/>
      <c r="E9" s="180"/>
      <c r="F9" s="134"/>
      <c r="G9" s="134"/>
      <c r="H9" s="134"/>
    </row>
    <row r="10" spans="1:11" ht="44.25" customHeight="1" x14ac:dyDescent="0.25">
      <c r="A10" s="301">
        <v>10</v>
      </c>
      <c r="B10" s="176" t="s">
        <v>0</v>
      </c>
      <c r="C10" s="621" t="s">
        <v>757</v>
      </c>
      <c r="D10" s="621"/>
      <c r="E10" s="621"/>
      <c r="F10" s="623"/>
      <c r="G10" s="623"/>
      <c r="H10" s="623"/>
    </row>
    <row r="11" spans="1:11" ht="10.5" customHeight="1" x14ac:dyDescent="0.25">
      <c r="A11" s="301"/>
      <c r="B11" s="177"/>
      <c r="C11" s="180"/>
      <c r="D11" s="180"/>
      <c r="E11" s="180"/>
      <c r="F11" s="179"/>
      <c r="G11" s="179"/>
      <c r="H11" s="179"/>
    </row>
    <row r="12" spans="1:11" ht="63.75" customHeight="1" x14ac:dyDescent="0.25">
      <c r="A12" s="301">
        <v>12</v>
      </c>
      <c r="B12" s="176" t="s">
        <v>26</v>
      </c>
      <c r="C12" s="622" t="s">
        <v>762</v>
      </c>
      <c r="D12" s="622"/>
      <c r="E12" s="622"/>
      <c r="F12" s="623"/>
      <c r="G12" s="623"/>
      <c r="H12" s="623"/>
    </row>
    <row r="13" spans="1:11" s="206" customFormat="1" ht="10.5" customHeight="1" x14ac:dyDescent="0.25">
      <c r="A13" s="301"/>
      <c r="B13" s="177"/>
      <c r="C13" s="201"/>
      <c r="D13" s="201"/>
      <c r="E13" s="201"/>
      <c r="F13" s="204"/>
      <c r="G13" s="204"/>
      <c r="H13" s="204"/>
    </row>
    <row r="14" spans="1:11" s="116" customFormat="1" x14ac:dyDescent="0.25">
      <c r="A14" s="302">
        <v>14</v>
      </c>
      <c r="B14" s="177" t="s">
        <v>476</v>
      </c>
      <c r="C14" s="607" t="s">
        <v>640</v>
      </c>
      <c r="D14" s="607"/>
      <c r="E14" s="607"/>
      <c r="F14" s="610"/>
      <c r="G14" s="610"/>
      <c r="H14" s="610"/>
    </row>
    <row r="15" spans="1:11" s="116" customFormat="1" ht="93.75" customHeight="1" x14ac:dyDescent="0.25">
      <c r="A15" s="302"/>
      <c r="B15" s="192"/>
      <c r="C15" s="607"/>
      <c r="D15" s="607"/>
      <c r="E15" s="607"/>
      <c r="F15" s="610"/>
      <c r="G15" s="610"/>
      <c r="H15" s="610"/>
    </row>
    <row r="16" spans="1:11" s="206" customFormat="1" ht="10.5" customHeight="1" x14ac:dyDescent="0.25">
      <c r="A16" s="301"/>
      <c r="B16" s="177"/>
      <c r="C16" s="201"/>
      <c r="D16" s="201"/>
      <c r="E16" s="201"/>
      <c r="F16" s="204"/>
      <c r="G16" s="204"/>
      <c r="H16" s="204"/>
      <c r="I16"/>
      <c r="J16"/>
      <c r="K16"/>
    </row>
    <row r="17" spans="1:11" s="206" customFormat="1" ht="48.75" customHeight="1" x14ac:dyDescent="0.25">
      <c r="A17" s="301">
        <v>16</v>
      </c>
      <c r="B17" s="176" t="s">
        <v>199</v>
      </c>
      <c r="C17" s="607" t="s">
        <v>758</v>
      </c>
      <c r="D17" s="607"/>
      <c r="E17" s="607"/>
      <c r="F17" s="623"/>
      <c r="G17" s="623"/>
      <c r="H17" s="623"/>
      <c r="I17"/>
      <c r="J17"/>
      <c r="K17"/>
    </row>
    <row r="18" spans="1:11" ht="10.5" customHeight="1" x14ac:dyDescent="0.25">
      <c r="A18" s="301"/>
      <c r="B18" s="177"/>
      <c r="C18" s="182"/>
      <c r="D18" s="182"/>
      <c r="E18" s="182"/>
      <c r="F18" s="179"/>
      <c r="G18" s="179"/>
      <c r="H18" s="179"/>
    </row>
    <row r="19" spans="1:11" s="116" customFormat="1" x14ac:dyDescent="0.25">
      <c r="A19" s="302">
        <v>19</v>
      </c>
      <c r="B19" s="177" t="s">
        <v>200</v>
      </c>
      <c r="C19" s="607" t="s">
        <v>791</v>
      </c>
      <c r="D19" s="607"/>
      <c r="E19" s="607"/>
      <c r="F19" s="610"/>
      <c r="G19" s="610"/>
      <c r="H19" s="610"/>
    </row>
    <row r="20" spans="1:11" s="116" customFormat="1" ht="19.5" customHeight="1" x14ac:dyDescent="0.25">
      <c r="B20" s="177"/>
      <c r="C20" s="607"/>
      <c r="D20" s="607"/>
      <c r="E20" s="607"/>
      <c r="F20" s="610"/>
      <c r="G20" s="610"/>
      <c r="H20" s="610"/>
    </row>
    <row r="21" spans="1:11" s="116" customFormat="1" ht="10.5" customHeight="1" x14ac:dyDescent="0.25">
      <c r="B21" s="177"/>
      <c r="C21" s="187"/>
      <c r="D21" s="187"/>
      <c r="E21" s="187"/>
      <c r="F21" s="186"/>
      <c r="G21" s="186"/>
      <c r="H21" s="186"/>
    </row>
    <row r="22" spans="1:11" x14ac:dyDescent="0.25">
      <c r="A22" s="609" t="s">
        <v>530</v>
      </c>
      <c r="B22" s="609"/>
      <c r="C22" s="609"/>
      <c r="D22" s="609"/>
      <c r="E22" s="609"/>
      <c r="F22" s="609"/>
      <c r="G22" s="609"/>
      <c r="H22" s="609"/>
    </row>
    <row r="23" spans="1:11" x14ac:dyDescent="0.25">
      <c r="A23" s="301">
        <v>26</v>
      </c>
      <c r="B23" s="175" t="s">
        <v>198</v>
      </c>
      <c r="C23" s="608" t="s">
        <v>759</v>
      </c>
      <c r="D23" s="608"/>
      <c r="E23" s="608"/>
      <c r="F23" s="611"/>
      <c r="G23" s="611"/>
      <c r="H23" s="611"/>
    </row>
    <row r="24" spans="1:11" s="188" customFormat="1" ht="48" customHeight="1" x14ac:dyDescent="0.25">
      <c r="A24" s="301"/>
      <c r="B24" s="116"/>
      <c r="C24" s="608"/>
      <c r="D24" s="608"/>
      <c r="E24" s="608"/>
      <c r="F24" s="611"/>
      <c r="G24" s="611"/>
      <c r="H24" s="611"/>
    </row>
    <row r="25" spans="1:11" s="188" customFormat="1" ht="10.5" customHeight="1" x14ac:dyDescent="0.25">
      <c r="A25" s="301"/>
      <c r="B25" s="116"/>
      <c r="C25" s="185"/>
      <c r="D25" s="185"/>
      <c r="E25" s="185"/>
      <c r="F25" s="183"/>
      <c r="G25" s="183"/>
      <c r="H25" s="183"/>
    </row>
    <row r="26" spans="1:11" x14ac:dyDescent="0.25">
      <c r="A26" s="301">
        <v>28</v>
      </c>
      <c r="B26" s="175" t="s">
        <v>464</v>
      </c>
      <c r="C26" s="607" t="s">
        <v>777</v>
      </c>
      <c r="D26" s="607"/>
      <c r="E26" s="607"/>
      <c r="F26" s="611"/>
      <c r="G26" s="611"/>
      <c r="H26" s="611"/>
    </row>
    <row r="27" spans="1:11" s="188" customFormat="1" ht="79.5" customHeight="1" x14ac:dyDescent="0.25">
      <c r="A27" s="301"/>
      <c r="B27" s="116"/>
      <c r="C27" s="607"/>
      <c r="D27" s="607"/>
      <c r="E27" s="607"/>
      <c r="F27" s="611"/>
      <c r="G27" s="611"/>
      <c r="H27" s="611"/>
    </row>
    <row r="28" spans="1:11" s="188" customFormat="1" ht="10.5" customHeight="1" x14ac:dyDescent="0.25">
      <c r="A28" s="301"/>
      <c r="B28" s="116"/>
      <c r="C28" s="184"/>
      <c r="D28" s="184"/>
      <c r="E28" s="184"/>
      <c r="F28" s="183"/>
      <c r="G28" s="183"/>
      <c r="H28" s="183"/>
    </row>
    <row r="29" spans="1:11" x14ac:dyDescent="0.25">
      <c r="A29" s="301">
        <v>32</v>
      </c>
      <c r="B29" s="175" t="s">
        <v>197</v>
      </c>
      <c r="C29" s="607" t="s">
        <v>760</v>
      </c>
      <c r="D29" s="607"/>
      <c r="E29" s="607"/>
      <c r="F29" s="611"/>
      <c r="G29" s="611"/>
      <c r="H29" s="611"/>
    </row>
    <row r="30" spans="1:11" s="188" customFormat="1" ht="45" customHeight="1" x14ac:dyDescent="0.25">
      <c r="A30" s="301"/>
      <c r="B30" s="175"/>
      <c r="C30" s="607"/>
      <c r="D30" s="607"/>
      <c r="E30" s="607"/>
      <c r="F30" s="611"/>
      <c r="G30" s="611"/>
      <c r="H30" s="611"/>
    </row>
    <row r="31" spans="1:11" s="206" customFormat="1" ht="10.5" customHeight="1" x14ac:dyDescent="0.25">
      <c r="A31" s="301"/>
      <c r="B31" s="175"/>
      <c r="C31" s="202"/>
      <c r="D31" s="202"/>
      <c r="E31" s="202"/>
      <c r="F31" s="203"/>
      <c r="G31" s="203"/>
      <c r="H31" s="203"/>
    </row>
    <row r="32" spans="1:11" s="206" customFormat="1" ht="61.5" customHeight="1" x14ac:dyDescent="0.25">
      <c r="A32" s="301">
        <v>34</v>
      </c>
      <c r="B32" s="176" t="s">
        <v>753</v>
      </c>
      <c r="C32" s="607" t="s">
        <v>784</v>
      </c>
      <c r="D32" s="607"/>
      <c r="E32" s="607"/>
      <c r="F32" s="611"/>
      <c r="G32" s="611"/>
      <c r="H32" s="611"/>
    </row>
    <row r="33" spans="1:8" s="188" customFormat="1" ht="10.5" customHeight="1" x14ac:dyDescent="0.25">
      <c r="A33" s="301"/>
      <c r="B33" s="175"/>
      <c r="C33" s="184"/>
      <c r="D33" s="184"/>
      <c r="E33" s="184"/>
      <c r="F33" s="183"/>
      <c r="G33" s="183"/>
      <c r="H33" s="183"/>
    </row>
    <row r="34" spans="1:8" x14ac:dyDescent="0.25">
      <c r="A34" s="301">
        <v>34</v>
      </c>
      <c r="B34" s="175" t="s">
        <v>30</v>
      </c>
      <c r="C34" s="607" t="s">
        <v>778</v>
      </c>
      <c r="D34" s="607"/>
      <c r="E34" s="607"/>
      <c r="F34" s="611"/>
      <c r="G34" s="611"/>
      <c r="H34" s="611"/>
    </row>
    <row r="35" spans="1:8" s="188" customFormat="1" ht="76.5" customHeight="1" x14ac:dyDescent="0.25">
      <c r="A35" s="301"/>
      <c r="B35" s="175"/>
      <c r="C35" s="607"/>
      <c r="D35" s="607"/>
      <c r="E35" s="607"/>
      <c r="F35" s="611"/>
      <c r="G35" s="611"/>
      <c r="H35" s="611"/>
    </row>
    <row r="36" spans="1:8" s="188" customFormat="1" ht="10.5" customHeight="1" x14ac:dyDescent="0.25">
      <c r="A36" s="301"/>
      <c r="B36" s="175"/>
      <c r="C36" s="184"/>
      <c r="D36" s="184"/>
      <c r="E36" s="184"/>
      <c r="F36" s="183"/>
      <c r="G36" s="183"/>
      <c r="H36" s="183"/>
    </row>
    <row r="37" spans="1:8" s="116" customFormat="1" x14ac:dyDescent="0.25">
      <c r="A37" s="302">
        <v>37</v>
      </c>
      <c r="B37" s="175" t="s">
        <v>465</v>
      </c>
      <c r="C37" s="607" t="s">
        <v>761</v>
      </c>
      <c r="D37" s="607"/>
      <c r="E37" s="607"/>
      <c r="F37" s="624"/>
      <c r="G37" s="624"/>
      <c r="H37" s="624"/>
    </row>
    <row r="38" spans="1:8" s="116" customFormat="1" ht="48" customHeight="1" x14ac:dyDescent="0.25">
      <c r="A38" s="302"/>
      <c r="C38" s="607"/>
      <c r="D38" s="607"/>
      <c r="E38" s="607"/>
      <c r="F38" s="624"/>
      <c r="G38" s="624"/>
      <c r="H38" s="624"/>
    </row>
    <row r="39" spans="1:8" s="116" customFormat="1" ht="10.5" customHeight="1" x14ac:dyDescent="0.25">
      <c r="A39" s="302"/>
      <c r="C39" s="184"/>
      <c r="D39" s="184"/>
      <c r="E39" s="184"/>
      <c r="F39" s="191"/>
      <c r="G39" s="191"/>
      <c r="H39" s="191"/>
    </row>
    <row r="40" spans="1:8" ht="63.75" customHeight="1" x14ac:dyDescent="0.25">
      <c r="A40" s="301">
        <v>39</v>
      </c>
      <c r="B40" s="176" t="s">
        <v>31</v>
      </c>
      <c r="C40" s="622" t="s">
        <v>779</v>
      </c>
      <c r="D40" s="622"/>
      <c r="E40" s="622"/>
      <c r="F40" s="611"/>
      <c r="G40" s="611"/>
      <c r="H40" s="611"/>
    </row>
    <row r="41" spans="1:8" s="188" customFormat="1" ht="10.5" customHeight="1" x14ac:dyDescent="0.25">
      <c r="A41" s="301"/>
      <c r="B41" s="175"/>
      <c r="C41" s="184"/>
      <c r="D41" s="184"/>
      <c r="E41" s="184"/>
      <c r="F41" s="183"/>
      <c r="G41" s="183"/>
      <c r="H41" s="183"/>
    </row>
    <row r="42" spans="1:8" x14ac:dyDescent="0.25">
      <c r="A42" s="301">
        <v>41</v>
      </c>
      <c r="B42" s="175" t="s">
        <v>195</v>
      </c>
      <c r="C42" s="607" t="s">
        <v>785</v>
      </c>
      <c r="D42" s="607"/>
      <c r="E42" s="607"/>
      <c r="F42" s="611"/>
      <c r="G42" s="611"/>
      <c r="H42" s="611"/>
    </row>
    <row r="43" spans="1:8" s="188" customFormat="1" ht="61.5" customHeight="1" x14ac:dyDescent="0.25">
      <c r="A43" s="301"/>
      <c r="B43" s="175"/>
      <c r="C43" s="607"/>
      <c r="D43" s="607"/>
      <c r="E43" s="607"/>
      <c r="F43" s="611"/>
      <c r="G43" s="611"/>
      <c r="H43" s="611"/>
    </row>
    <row r="44" spans="1:8" ht="10.5" customHeight="1" x14ac:dyDescent="0.25">
      <c r="B44" s="116"/>
      <c r="C44" s="116"/>
    </row>
    <row r="45" spans="1:8" x14ac:dyDescent="0.25">
      <c r="A45" s="609" t="s">
        <v>531</v>
      </c>
      <c r="B45" s="609"/>
      <c r="C45" s="609"/>
      <c r="D45" s="609"/>
      <c r="E45" s="609"/>
      <c r="F45" s="609"/>
      <c r="G45" s="609"/>
      <c r="H45" s="609"/>
    </row>
    <row r="46" spans="1:8" x14ac:dyDescent="0.25">
      <c r="A46" s="301">
        <v>44</v>
      </c>
      <c r="B46" s="175" t="s">
        <v>203</v>
      </c>
      <c r="C46" s="607" t="s">
        <v>763</v>
      </c>
      <c r="D46" s="607"/>
      <c r="E46" s="607"/>
      <c r="F46" s="611"/>
      <c r="G46" s="611"/>
      <c r="H46" s="611"/>
    </row>
    <row r="47" spans="1:8" s="188" customFormat="1" ht="63" customHeight="1" x14ac:dyDescent="0.25">
      <c r="A47" s="301"/>
      <c r="B47" s="175"/>
      <c r="C47" s="607"/>
      <c r="D47" s="607"/>
      <c r="E47" s="607"/>
      <c r="F47" s="611"/>
      <c r="G47" s="611"/>
      <c r="H47" s="611"/>
    </row>
    <row r="48" spans="1:8" s="188" customFormat="1" ht="10.5" customHeight="1" x14ac:dyDescent="0.25">
      <c r="A48" s="301"/>
      <c r="B48" s="175"/>
      <c r="C48" s="184"/>
      <c r="D48" s="184"/>
      <c r="E48" s="184"/>
      <c r="F48" s="183"/>
      <c r="G48" s="183"/>
      <c r="H48" s="183"/>
    </row>
    <row r="49" spans="1:8" x14ac:dyDescent="0.25">
      <c r="A49" s="301">
        <v>47</v>
      </c>
      <c r="B49" s="175" t="s">
        <v>467</v>
      </c>
      <c r="C49" s="607" t="s">
        <v>780</v>
      </c>
      <c r="D49" s="607"/>
      <c r="E49" s="607"/>
      <c r="F49" s="611"/>
      <c r="G49" s="611"/>
      <c r="H49" s="611"/>
    </row>
    <row r="50" spans="1:8" s="188" customFormat="1" ht="46.5" customHeight="1" x14ac:dyDescent="0.25">
      <c r="A50" s="301"/>
      <c r="B50" s="175"/>
      <c r="C50" s="607"/>
      <c r="D50" s="607"/>
      <c r="E50" s="607"/>
      <c r="F50" s="611"/>
      <c r="G50" s="611"/>
      <c r="H50" s="611"/>
    </row>
    <row r="51" spans="1:8" s="190" customFormat="1" ht="10.5" customHeight="1" x14ac:dyDescent="0.25">
      <c r="A51" s="301"/>
      <c r="B51" s="175"/>
      <c r="C51" s="184"/>
      <c r="D51" s="184"/>
      <c r="E51" s="184"/>
      <c r="F51" s="189"/>
      <c r="G51" s="189"/>
      <c r="H51" s="189"/>
    </row>
    <row r="52" spans="1:8" ht="51" customHeight="1" x14ac:dyDescent="0.25">
      <c r="A52" s="301">
        <v>49</v>
      </c>
      <c r="B52" s="176" t="s">
        <v>205</v>
      </c>
      <c r="C52" s="607" t="s">
        <v>786</v>
      </c>
      <c r="D52" s="607"/>
      <c r="E52" s="607"/>
      <c r="F52" s="611"/>
      <c r="G52" s="611"/>
      <c r="H52" s="611"/>
    </row>
    <row r="53" spans="1:8" s="188" customFormat="1" ht="10.5" customHeight="1" x14ac:dyDescent="0.25">
      <c r="A53" s="301"/>
      <c r="B53" s="175"/>
      <c r="C53" s="184"/>
      <c r="D53" s="184"/>
      <c r="E53" s="184"/>
      <c r="F53" s="183"/>
      <c r="G53" s="183"/>
      <c r="H53" s="183"/>
    </row>
    <row r="54" spans="1:8" x14ac:dyDescent="0.25">
      <c r="A54" s="301">
        <v>51</v>
      </c>
      <c r="B54" s="175" t="s">
        <v>204</v>
      </c>
      <c r="C54" s="607" t="s">
        <v>792</v>
      </c>
      <c r="D54" s="607"/>
      <c r="E54" s="607"/>
      <c r="F54" s="611"/>
      <c r="G54" s="611"/>
      <c r="H54" s="611"/>
    </row>
    <row r="55" spans="1:8" ht="62.25" customHeight="1" x14ac:dyDescent="0.25">
      <c r="B55" s="116"/>
      <c r="C55" s="607"/>
      <c r="D55" s="607"/>
      <c r="E55" s="607"/>
      <c r="F55" s="611"/>
      <c r="G55" s="611"/>
      <c r="H55" s="611"/>
    </row>
    <row r="56" spans="1:8" x14ac:dyDescent="0.25">
      <c r="B56" s="159"/>
      <c r="C56" s="116"/>
    </row>
    <row r="60" spans="1:8" x14ac:dyDescent="0.25">
      <c r="B60" s="116"/>
      <c r="C60" s="116"/>
    </row>
    <row r="61" spans="1:8" x14ac:dyDescent="0.25">
      <c r="B61" s="116"/>
      <c r="C61" s="116"/>
    </row>
    <row r="62" spans="1:8" x14ac:dyDescent="0.25">
      <c r="B62" s="116"/>
      <c r="C62" s="116"/>
    </row>
  </sheetData>
  <mergeCells count="46">
    <mergeCell ref="F37:H38"/>
    <mergeCell ref="F49:H50"/>
    <mergeCell ref="F46:H47"/>
    <mergeCell ref="F42:H43"/>
    <mergeCell ref="F54:H55"/>
    <mergeCell ref="A45:H45"/>
    <mergeCell ref="F40:H40"/>
    <mergeCell ref="C37:E38"/>
    <mergeCell ref="C42:E43"/>
    <mergeCell ref="C40:E40"/>
    <mergeCell ref="F52:H52"/>
    <mergeCell ref="C46:E47"/>
    <mergeCell ref="C49:E50"/>
    <mergeCell ref="C52:E52"/>
    <mergeCell ref="C54:E55"/>
    <mergeCell ref="C10:E10"/>
    <mergeCell ref="C12:E12"/>
    <mergeCell ref="C17:E17"/>
    <mergeCell ref="F12:H12"/>
    <mergeCell ref="F17:H17"/>
    <mergeCell ref="F10:H10"/>
    <mergeCell ref="C14:E15"/>
    <mergeCell ref="F14:H15"/>
    <mergeCell ref="A1:H1"/>
    <mergeCell ref="A5:H5"/>
    <mergeCell ref="A2:H2"/>
    <mergeCell ref="F6:H6"/>
    <mergeCell ref="F8:H8"/>
    <mergeCell ref="F4:H4"/>
    <mergeCell ref="C8:E8"/>
    <mergeCell ref="C4:E4"/>
    <mergeCell ref="C6:E6"/>
    <mergeCell ref="A3:H3"/>
    <mergeCell ref="C19:E20"/>
    <mergeCell ref="C29:E30"/>
    <mergeCell ref="C26:E27"/>
    <mergeCell ref="C23:E24"/>
    <mergeCell ref="C34:E35"/>
    <mergeCell ref="A22:H22"/>
    <mergeCell ref="F19:H20"/>
    <mergeCell ref="F23:H24"/>
    <mergeCell ref="F26:H27"/>
    <mergeCell ref="F32:H32"/>
    <mergeCell ref="C32:E32"/>
    <mergeCell ref="F34:H35"/>
    <mergeCell ref="F29:H30"/>
  </mergeCells>
  <hyperlinks>
    <hyperlink ref="B6" location="Timeline!A1" display="Timeline"/>
    <hyperlink ref="B8" location="Contents!A1" display="Location of Key Documents "/>
    <hyperlink ref="B10" location="Suppliers!A1" display="Key Suppliers"/>
    <hyperlink ref="B12" location="'Legal Structure'!A1" display="Legal Structures"/>
    <hyperlink ref="B29" location="'Blank Operations Calendar'!A1" display="Operations Calendar"/>
    <hyperlink ref="B34" location="'Job Responsibilities'!A1" display="Job Responsibilities"/>
    <hyperlink ref="B40" location="'Financial Ratios'!A1" display="Financial Ratios"/>
    <hyperlink ref="B42" location="'Deferred Taxes'!A1" display="Deferred Taxes"/>
    <hyperlink ref="B46" location="'Family Living Budget'!A1" display="Family Living Budget"/>
    <hyperlink ref="B49" location="'Life Insurance Goals'!A1" display="Life Insurance Needs"/>
    <hyperlink ref="B52" location="'Retirement Planning'!A1" display="Retirement Planning Worksheet"/>
    <hyperlink ref="B54" location="'Gifting Desires'!A1" display="Gifting Desires"/>
    <hyperlink ref="B19" location="'Resource Scorecard'!A1" display="Resource Inventory Scorecard"/>
    <hyperlink ref="B14" location="'Transition Advisory Team'!A1" display="Transition Advisory Team"/>
    <hyperlink ref="B23" location="'Prioritizing Goals'!A1" display="Prioritizing Goals"/>
    <hyperlink ref="B26" location="'Bringing Goals to Life'!A1" display="Bringing Goals to Life"/>
    <hyperlink ref="B37" location="'Meeting Agenda'!A1" display="Sample Agenda for Meeting"/>
    <hyperlink ref="B17" location="'Blank Resource Inventory (2)'!A1" display="Resource Inventory"/>
    <hyperlink ref="B32" location="'Organizational Chart'!A1" display="Organizational Chart"/>
  </hyperlinks>
  <pageMargins left="0.7" right="0.7" top="0.75" bottom="0.75" header="0.3" footer="0.3"/>
  <pageSetup scale="99" orientation="portrait" r:id="rId1"/>
  <rowBreaks count="2" manualBreakCount="2">
    <brk id="21" max="16383" man="1"/>
    <brk id="4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sheetPr>
  <dimension ref="A1:I48"/>
  <sheetViews>
    <sheetView showGridLines="0" zoomScaleNormal="100" zoomScaleSheetLayoutView="100" workbookViewId="0">
      <pane ySplit="1" topLeftCell="A2" activePane="bottomLeft" state="frozen"/>
      <selection pane="bottomLeft" activeCell="J1" sqref="J1"/>
    </sheetView>
  </sheetViews>
  <sheetFormatPr defaultRowHeight="15" x14ac:dyDescent="0.25"/>
  <cols>
    <col min="1" max="1" width="3.85546875" style="132" customWidth="1"/>
    <col min="2" max="2" width="58.28515625" customWidth="1"/>
    <col min="3" max="3" width="12.42578125" customWidth="1"/>
    <col min="4" max="4" width="3.85546875" customWidth="1"/>
    <col min="5" max="5" width="14.85546875" customWidth="1"/>
    <col min="6" max="6" width="3.5703125" customWidth="1"/>
    <col min="7" max="7" width="14.85546875" customWidth="1"/>
    <col min="8" max="8" width="4" customWidth="1"/>
    <col min="9" max="9" width="29.7109375" customWidth="1"/>
  </cols>
  <sheetData>
    <row r="1" spans="1:9" ht="145.5" customHeight="1" x14ac:dyDescent="0.25">
      <c r="A1" s="625"/>
      <c r="B1" s="625"/>
      <c r="C1" s="167" t="s">
        <v>527</v>
      </c>
      <c r="D1" s="168"/>
      <c r="E1" s="167" t="s">
        <v>528</v>
      </c>
      <c r="F1" s="167"/>
      <c r="G1" s="167" t="s">
        <v>526</v>
      </c>
      <c r="H1" s="167"/>
      <c r="I1" s="167" t="s">
        <v>439</v>
      </c>
    </row>
    <row r="2" spans="1:9" ht="24" customHeight="1" x14ac:dyDescent="0.25">
      <c r="A2" s="132" t="s">
        <v>525</v>
      </c>
      <c r="B2" s="129"/>
      <c r="C2" s="133"/>
      <c r="D2" s="135"/>
      <c r="E2" s="216"/>
      <c r="F2" s="217"/>
      <c r="G2" s="216"/>
      <c r="I2" s="133"/>
    </row>
    <row r="3" spans="1:9" ht="24" customHeight="1" x14ac:dyDescent="0.25">
      <c r="A3" s="132" t="s">
        <v>437</v>
      </c>
      <c r="B3" s="129"/>
      <c r="C3" s="133"/>
      <c r="D3" s="135"/>
      <c r="E3" s="216"/>
      <c r="F3" s="217"/>
      <c r="G3" s="216"/>
      <c r="I3" s="133"/>
    </row>
    <row r="4" spans="1:9" ht="24" customHeight="1" x14ac:dyDescent="0.25">
      <c r="A4" s="132" t="s">
        <v>438</v>
      </c>
      <c r="B4" s="129"/>
      <c r="C4" s="133"/>
      <c r="D4" s="135"/>
      <c r="E4" s="216"/>
      <c r="F4" s="217"/>
      <c r="G4" s="216"/>
      <c r="I4" s="133"/>
    </row>
    <row r="5" spans="1:9" ht="24" customHeight="1" x14ac:dyDescent="0.25">
      <c r="A5" s="132" t="s">
        <v>420</v>
      </c>
      <c r="B5" s="129"/>
      <c r="C5" s="133"/>
      <c r="D5" s="135"/>
      <c r="E5" s="216"/>
      <c r="F5" s="217"/>
      <c r="G5" s="216"/>
      <c r="I5" s="133"/>
    </row>
    <row r="6" spans="1:9" ht="24" customHeight="1" x14ac:dyDescent="0.25">
      <c r="A6" s="132" t="s">
        <v>421</v>
      </c>
      <c r="B6" s="129"/>
      <c r="C6" s="135"/>
      <c r="D6" s="135"/>
      <c r="E6" s="218"/>
      <c r="F6" s="218"/>
      <c r="G6" s="218"/>
      <c r="H6" s="135"/>
      <c r="I6" s="135"/>
    </row>
    <row r="7" spans="1:9" ht="24" customHeight="1" x14ac:dyDescent="0.25">
      <c r="B7" s="129" t="s">
        <v>433</v>
      </c>
      <c r="C7" s="133"/>
      <c r="D7" s="135"/>
      <c r="E7" s="216"/>
      <c r="F7" s="217"/>
      <c r="G7" s="216"/>
      <c r="I7" s="133"/>
    </row>
    <row r="8" spans="1:9" ht="24" customHeight="1" x14ac:dyDescent="0.25">
      <c r="B8" s="129" t="s">
        <v>434</v>
      </c>
      <c r="C8" s="133"/>
      <c r="D8" s="135"/>
      <c r="E8" s="216"/>
      <c r="F8" s="217"/>
      <c r="G8" s="216"/>
      <c r="I8" s="133"/>
    </row>
    <row r="9" spans="1:9" ht="24" customHeight="1" x14ac:dyDescent="0.25">
      <c r="B9" s="129" t="s">
        <v>428</v>
      </c>
      <c r="C9" s="133"/>
      <c r="D9" s="135"/>
      <c r="E9" s="216"/>
      <c r="F9" s="217"/>
      <c r="G9" s="216"/>
      <c r="I9" s="133"/>
    </row>
    <row r="10" spans="1:9" ht="24" customHeight="1" x14ac:dyDescent="0.25">
      <c r="B10" s="129" t="s">
        <v>430</v>
      </c>
      <c r="C10" s="133"/>
      <c r="D10" s="135"/>
      <c r="E10" s="216"/>
      <c r="F10" s="217"/>
      <c r="G10" s="216"/>
      <c r="I10" s="133"/>
    </row>
    <row r="11" spans="1:9" ht="24" customHeight="1" x14ac:dyDescent="0.25">
      <c r="B11" s="129" t="s">
        <v>429</v>
      </c>
      <c r="C11" s="133"/>
      <c r="D11" s="135"/>
      <c r="E11" s="216"/>
      <c r="F11" s="217"/>
      <c r="G11" s="216"/>
      <c r="I11" s="133"/>
    </row>
    <row r="12" spans="1:9" ht="24" customHeight="1" x14ac:dyDescent="0.25">
      <c r="B12" s="129" t="s">
        <v>431</v>
      </c>
      <c r="C12" s="133"/>
      <c r="D12" s="135"/>
      <c r="E12" s="216"/>
      <c r="F12" s="217"/>
      <c r="G12" s="216"/>
      <c r="I12" s="133"/>
    </row>
    <row r="13" spans="1:9" ht="24" customHeight="1" x14ac:dyDescent="0.25">
      <c r="B13" s="129" t="s">
        <v>432</v>
      </c>
      <c r="C13" s="133"/>
      <c r="D13" s="135"/>
      <c r="E13" s="216"/>
      <c r="F13" s="217"/>
      <c r="G13" s="216"/>
      <c r="I13" s="133"/>
    </row>
    <row r="14" spans="1:9" ht="24" customHeight="1" x14ac:dyDescent="0.25">
      <c r="A14" s="132" t="s">
        <v>422</v>
      </c>
      <c r="B14" s="129"/>
      <c r="C14" s="135"/>
      <c r="D14" s="135"/>
      <c r="E14" s="218"/>
      <c r="F14" s="218"/>
      <c r="G14" s="218"/>
      <c r="H14" s="135"/>
      <c r="I14" s="135"/>
    </row>
    <row r="15" spans="1:9" ht="24" customHeight="1" x14ac:dyDescent="0.25">
      <c r="B15" s="129" t="s">
        <v>423</v>
      </c>
      <c r="C15" s="133"/>
      <c r="D15" s="135"/>
      <c r="E15" s="216"/>
      <c r="F15" s="217"/>
      <c r="G15" s="216"/>
      <c r="I15" s="133"/>
    </row>
    <row r="16" spans="1:9" ht="24" customHeight="1" x14ac:dyDescent="0.25">
      <c r="B16" s="129" t="s">
        <v>424</v>
      </c>
      <c r="C16" s="133"/>
      <c r="D16" s="135"/>
      <c r="E16" s="216"/>
      <c r="F16" s="217"/>
      <c r="G16" s="216"/>
      <c r="I16" s="133"/>
    </row>
    <row r="17" spans="1:9" ht="24" customHeight="1" x14ac:dyDescent="0.25">
      <c r="B17" s="129" t="s">
        <v>435</v>
      </c>
      <c r="C17" s="133"/>
      <c r="D17" s="135"/>
      <c r="E17" s="216"/>
      <c r="F17" s="217"/>
      <c r="G17" s="216"/>
      <c r="I17" s="133"/>
    </row>
    <row r="18" spans="1:9" ht="24" customHeight="1" x14ac:dyDescent="0.25">
      <c r="B18" s="129" t="s">
        <v>447</v>
      </c>
      <c r="C18" s="133"/>
      <c r="D18" s="135"/>
      <c r="E18" s="216"/>
      <c r="F18" s="217"/>
      <c r="G18" s="216"/>
      <c r="I18" s="133"/>
    </row>
    <row r="19" spans="1:9" ht="24" customHeight="1" x14ac:dyDescent="0.25">
      <c r="B19" s="129" t="s">
        <v>457</v>
      </c>
      <c r="C19" s="133"/>
      <c r="D19" s="135"/>
      <c r="E19" s="216"/>
      <c r="F19" s="217"/>
      <c r="G19" s="216"/>
      <c r="I19" s="133"/>
    </row>
    <row r="20" spans="1:9" ht="24" customHeight="1" x14ac:dyDescent="0.25">
      <c r="A20" s="161" t="s">
        <v>541</v>
      </c>
      <c r="B20" s="160"/>
      <c r="C20" s="133"/>
      <c r="D20" s="135"/>
      <c r="E20" s="216"/>
      <c r="F20" s="217"/>
      <c r="G20" s="216"/>
      <c r="I20" s="133"/>
    </row>
    <row r="21" spans="1:9" ht="24" customHeight="1" x14ac:dyDescent="0.25">
      <c r="A21" s="161"/>
      <c r="B21" s="160" t="s">
        <v>542</v>
      </c>
      <c r="C21" s="133"/>
      <c r="D21" s="135"/>
      <c r="E21" s="216"/>
      <c r="F21" s="217"/>
      <c r="G21" s="216"/>
      <c r="I21" s="133"/>
    </row>
    <row r="22" spans="1:9" ht="24" customHeight="1" x14ac:dyDescent="0.25">
      <c r="A22" s="161"/>
      <c r="B22" s="160" t="s">
        <v>544</v>
      </c>
      <c r="C22" s="133"/>
      <c r="D22" s="135"/>
      <c r="E22" s="216"/>
      <c r="F22" s="217"/>
      <c r="G22" s="216"/>
      <c r="I22" s="133"/>
    </row>
    <row r="23" spans="1:9" ht="24" customHeight="1" x14ac:dyDescent="0.25">
      <c r="A23" s="161"/>
      <c r="B23" s="160" t="s">
        <v>543</v>
      </c>
      <c r="C23" s="133"/>
      <c r="D23" s="135"/>
      <c r="E23" s="216"/>
      <c r="F23" s="217"/>
      <c r="G23" s="216"/>
      <c r="I23" s="133"/>
    </row>
    <row r="24" spans="1:9" ht="24" customHeight="1" x14ac:dyDescent="0.25">
      <c r="A24" s="132" t="s">
        <v>440</v>
      </c>
      <c r="B24" s="129"/>
      <c r="C24" s="135"/>
      <c r="D24" s="135"/>
      <c r="E24" s="218"/>
      <c r="F24" s="218"/>
      <c r="G24" s="218"/>
      <c r="I24" s="135"/>
    </row>
    <row r="25" spans="1:9" ht="24" customHeight="1" x14ac:dyDescent="0.25">
      <c r="B25" s="129" t="s">
        <v>443</v>
      </c>
      <c r="C25" s="133"/>
      <c r="D25" s="135"/>
      <c r="E25" s="216"/>
      <c r="F25" s="217"/>
      <c r="G25" s="216"/>
      <c r="I25" s="133"/>
    </row>
    <row r="26" spans="1:9" ht="24" customHeight="1" x14ac:dyDescent="0.25">
      <c r="B26" s="129" t="s">
        <v>441</v>
      </c>
      <c r="C26" s="133"/>
      <c r="D26" s="135"/>
      <c r="E26" s="216"/>
      <c r="F26" s="217"/>
      <c r="G26" s="216"/>
      <c r="I26" s="133"/>
    </row>
    <row r="27" spans="1:9" ht="24" customHeight="1" x14ac:dyDescent="0.25">
      <c r="B27" s="129" t="s">
        <v>442</v>
      </c>
      <c r="C27" s="133"/>
      <c r="D27" s="135"/>
      <c r="E27" s="216"/>
      <c r="F27" s="217"/>
      <c r="G27" s="216"/>
      <c r="I27" s="133"/>
    </row>
    <row r="28" spans="1:9" ht="24" customHeight="1" x14ac:dyDescent="0.25">
      <c r="B28" s="129" t="s">
        <v>444</v>
      </c>
      <c r="C28" s="133"/>
      <c r="D28" s="135"/>
      <c r="E28" s="216"/>
      <c r="F28" s="217"/>
      <c r="G28" s="216"/>
      <c r="I28" s="133"/>
    </row>
    <row r="29" spans="1:9" ht="24" customHeight="1" x14ac:dyDescent="0.25">
      <c r="B29" s="129" t="s">
        <v>445</v>
      </c>
      <c r="C29" s="133"/>
      <c r="D29" s="135"/>
      <c r="E29" s="216"/>
      <c r="F29" s="217"/>
      <c r="G29" s="216"/>
      <c r="I29" s="133"/>
    </row>
    <row r="30" spans="1:9" ht="24" customHeight="1" x14ac:dyDescent="0.25">
      <c r="A30" s="132" t="s">
        <v>446</v>
      </c>
      <c r="B30" s="129"/>
      <c r="C30" s="133"/>
      <c r="D30" s="135"/>
      <c r="E30" s="216"/>
      <c r="F30" s="217"/>
      <c r="G30" s="216"/>
      <c r="I30" s="133"/>
    </row>
    <row r="31" spans="1:9" ht="24" customHeight="1" x14ac:dyDescent="0.25">
      <c r="B31" s="129" t="s">
        <v>448</v>
      </c>
      <c r="C31" s="133"/>
      <c r="D31" s="135"/>
      <c r="E31" s="216"/>
      <c r="F31" s="217"/>
      <c r="G31" s="216"/>
      <c r="I31" s="133"/>
    </row>
    <row r="32" spans="1:9" ht="24" customHeight="1" x14ac:dyDescent="0.25">
      <c r="B32" s="129" t="s">
        <v>449</v>
      </c>
      <c r="C32" s="133"/>
      <c r="D32" s="135"/>
      <c r="E32" s="216"/>
      <c r="F32" s="217"/>
      <c r="G32" s="216"/>
      <c r="I32" s="133"/>
    </row>
    <row r="33" spans="1:9" ht="24" customHeight="1" x14ac:dyDescent="0.25">
      <c r="A33" s="132" t="s">
        <v>450</v>
      </c>
      <c r="B33" s="129"/>
      <c r="C33" s="133"/>
      <c r="D33" s="135"/>
      <c r="E33" s="216"/>
      <c r="F33" s="217"/>
      <c r="G33" s="216"/>
      <c r="I33" s="133"/>
    </row>
    <row r="34" spans="1:9" ht="24" customHeight="1" x14ac:dyDescent="0.25">
      <c r="A34" s="132" t="s">
        <v>451</v>
      </c>
      <c r="B34" s="129"/>
      <c r="C34" s="133"/>
      <c r="D34" s="135"/>
      <c r="E34" s="216"/>
      <c r="F34" s="217"/>
      <c r="G34" s="216"/>
      <c r="I34" s="133"/>
    </row>
    <row r="35" spans="1:9" ht="24" customHeight="1" x14ac:dyDescent="0.25">
      <c r="A35" s="132" t="s">
        <v>452</v>
      </c>
      <c r="C35" s="133"/>
      <c r="D35" s="135"/>
      <c r="E35" s="216"/>
      <c r="F35" s="217"/>
      <c r="G35" s="216"/>
      <c r="I35" s="133"/>
    </row>
    <row r="36" spans="1:9" ht="24" customHeight="1" x14ac:dyDescent="0.25">
      <c r="A36" s="132" t="s">
        <v>453</v>
      </c>
      <c r="C36" s="133"/>
      <c r="D36" s="135"/>
      <c r="E36" s="216"/>
      <c r="F36" s="217"/>
      <c r="G36" s="216"/>
      <c r="I36" s="133"/>
    </row>
    <row r="37" spans="1:9" ht="24" customHeight="1" x14ac:dyDescent="0.25">
      <c r="A37" s="132" t="s">
        <v>454</v>
      </c>
      <c r="C37" s="133"/>
      <c r="D37" s="135"/>
      <c r="E37" s="216"/>
      <c r="F37" s="217"/>
      <c r="G37" s="216"/>
      <c r="I37" s="133"/>
    </row>
    <row r="38" spans="1:9" ht="24" customHeight="1" x14ac:dyDescent="0.25">
      <c r="A38" s="132" t="s">
        <v>455</v>
      </c>
      <c r="C38" s="133"/>
      <c r="D38" s="135"/>
      <c r="E38" s="216"/>
      <c r="F38" s="217"/>
      <c r="G38" s="216"/>
      <c r="I38" s="133"/>
    </row>
    <row r="39" spans="1:9" ht="24" customHeight="1" x14ac:dyDescent="0.25">
      <c r="A39" s="132" t="s">
        <v>456</v>
      </c>
      <c r="C39" s="133"/>
      <c r="D39" s="135"/>
      <c r="E39" s="216"/>
      <c r="F39" s="217"/>
      <c r="G39" s="216"/>
      <c r="I39" s="133"/>
    </row>
    <row r="40" spans="1:9" ht="24" customHeight="1" x14ac:dyDescent="0.25">
      <c r="A40" s="132" t="s">
        <v>458</v>
      </c>
      <c r="C40" s="133"/>
      <c r="D40" s="135"/>
      <c r="E40" s="216"/>
      <c r="F40" s="217"/>
      <c r="G40" s="216"/>
      <c r="I40" s="133"/>
    </row>
    <row r="41" spans="1:9" ht="24" customHeight="1" x14ac:dyDescent="0.25">
      <c r="A41" s="132" t="s">
        <v>436</v>
      </c>
      <c r="C41" s="133"/>
      <c r="D41" s="135"/>
      <c r="E41" s="216"/>
      <c r="F41" s="217"/>
      <c r="G41" s="216"/>
      <c r="I41" s="133"/>
    </row>
    <row r="42" spans="1:9" ht="24" customHeight="1" x14ac:dyDescent="0.25">
      <c r="A42" s="132" t="s">
        <v>425</v>
      </c>
      <c r="C42" s="133"/>
      <c r="D42" s="135"/>
      <c r="E42" s="216"/>
      <c r="F42" s="217"/>
      <c r="G42" s="216"/>
      <c r="I42" s="133"/>
    </row>
    <row r="43" spans="1:9" ht="24" customHeight="1" x14ac:dyDescent="0.25">
      <c r="A43" s="132" t="s">
        <v>426</v>
      </c>
      <c r="C43" s="133"/>
      <c r="D43" s="135"/>
      <c r="E43" s="216"/>
      <c r="F43" s="217"/>
      <c r="G43" s="216"/>
      <c r="I43" s="133"/>
    </row>
    <row r="44" spans="1:9" ht="22.5" customHeight="1" x14ac:dyDescent="0.25">
      <c r="A44" s="132" t="s">
        <v>427</v>
      </c>
      <c r="C44" s="133"/>
      <c r="D44" s="135"/>
      <c r="E44" s="216"/>
      <c r="F44" s="217"/>
      <c r="G44" s="216"/>
      <c r="I44" s="138"/>
    </row>
    <row r="45" spans="1:9" ht="22.5" customHeight="1" x14ac:dyDescent="0.25">
      <c r="A45" s="626" t="s">
        <v>804</v>
      </c>
      <c r="B45" s="626"/>
      <c r="C45" s="138"/>
      <c r="E45" s="138"/>
      <c r="G45" s="138"/>
      <c r="I45" s="138"/>
    </row>
    <row r="46" spans="1:9" ht="22.5" customHeight="1" x14ac:dyDescent="0.25">
      <c r="A46" s="626" t="s">
        <v>804</v>
      </c>
      <c r="B46" s="626"/>
      <c r="C46" s="138"/>
      <c r="E46" s="138"/>
      <c r="G46" s="138"/>
      <c r="I46" s="133"/>
    </row>
    <row r="47" spans="1:9" ht="22.5" customHeight="1" x14ac:dyDescent="0.25">
      <c r="A47" s="626" t="s">
        <v>804</v>
      </c>
      <c r="B47" s="626"/>
      <c r="C47" s="133"/>
      <c r="E47" s="138"/>
      <c r="G47" s="138"/>
      <c r="I47" s="133"/>
    </row>
    <row r="48" spans="1:9" ht="22.5" customHeight="1" x14ac:dyDescent="0.25">
      <c r="A48" s="626" t="s">
        <v>804</v>
      </c>
      <c r="B48" s="626"/>
      <c r="C48" s="138"/>
      <c r="E48" s="138"/>
      <c r="G48" s="138"/>
      <c r="I48" s="133"/>
    </row>
  </sheetData>
  <mergeCells count="5">
    <mergeCell ref="A1:B1"/>
    <mergeCell ref="A45:B45"/>
    <mergeCell ref="A46:B46"/>
    <mergeCell ref="A47:B47"/>
    <mergeCell ref="A48:B48"/>
  </mergeCells>
  <conditionalFormatting sqref="C2:C48">
    <cfRule type="top10" dxfId="3" priority="1" rank="3"/>
  </conditionalFormatting>
  <pageMargins left="0.7" right="0.7" top="0.75" bottom="0.75" header="0.3" footer="0.3"/>
  <pageSetup scale="81" orientation="landscape" r:id="rId1"/>
  <rowBreaks count="1" manualBreakCount="1">
    <brk id="44"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sheetPr>
  <dimension ref="A1:F75"/>
  <sheetViews>
    <sheetView showGridLines="0" zoomScale="90" zoomScaleNormal="90" workbookViewId="0">
      <selection activeCell="A2" sqref="A2:E2"/>
    </sheetView>
  </sheetViews>
  <sheetFormatPr defaultColWidth="9.140625" defaultRowHeight="15.75" x14ac:dyDescent="0.25"/>
  <cols>
    <col min="1" max="1" width="12.28515625" style="3" customWidth="1"/>
    <col min="2" max="2" width="28.140625" style="3" customWidth="1"/>
    <col min="3" max="3" width="40.7109375" style="3" customWidth="1"/>
    <col min="4" max="4" width="2.7109375" style="3" customWidth="1"/>
    <col min="5" max="5" width="40.7109375" style="3" customWidth="1"/>
    <col min="6" max="6" width="2.7109375" style="99" customWidth="1"/>
    <col min="7" max="16384" width="9.140625" style="3"/>
  </cols>
  <sheetData>
    <row r="1" spans="1:6" ht="21.75" thickBot="1" x14ac:dyDescent="0.4">
      <c r="A1" s="629" t="s">
        <v>97</v>
      </c>
      <c r="B1" s="629"/>
      <c r="C1" s="629"/>
      <c r="D1" s="629"/>
      <c r="E1" s="629"/>
    </row>
    <row r="2" spans="1:6" ht="87" customHeight="1" thickBot="1" x14ac:dyDescent="0.3">
      <c r="A2" s="632" t="s">
        <v>810</v>
      </c>
      <c r="B2" s="633"/>
      <c r="C2" s="633"/>
      <c r="D2" s="633"/>
      <c r="E2" s="634"/>
    </row>
    <row r="3" spans="1:6" ht="24" customHeight="1" x14ac:dyDescent="0.35">
      <c r="A3" s="101" t="s">
        <v>415</v>
      </c>
      <c r="B3" s="631"/>
      <c r="C3" s="631"/>
      <c r="E3" s="153"/>
    </row>
    <row r="4" spans="1:6" ht="6.75" customHeight="1" x14ac:dyDescent="0.25">
      <c r="C4" s="99"/>
      <c r="E4" s="99"/>
    </row>
    <row r="5" spans="1:6" ht="10.5" customHeight="1" x14ac:dyDescent="0.25">
      <c r="A5" s="630"/>
      <c r="B5" s="630"/>
      <c r="C5" s="605" t="s">
        <v>520</v>
      </c>
      <c r="D5" s="98"/>
      <c r="E5" s="605" t="s">
        <v>521</v>
      </c>
      <c r="F5" s="102"/>
    </row>
    <row r="6" spans="1:6" ht="10.5" customHeight="1" x14ac:dyDescent="0.25">
      <c r="A6" s="630"/>
      <c r="B6" s="630"/>
      <c r="C6" s="605"/>
      <c r="D6" s="98"/>
      <c r="E6" s="605"/>
      <c r="F6" s="102"/>
    </row>
    <row r="7" spans="1:6" ht="24.95" customHeight="1" x14ac:dyDescent="0.25">
      <c r="A7" s="3" t="s">
        <v>94</v>
      </c>
      <c r="C7" s="97"/>
      <c r="E7" s="97"/>
    </row>
    <row r="8" spans="1:6" ht="24.95" customHeight="1" x14ac:dyDescent="0.25">
      <c r="A8" s="3" t="s">
        <v>95</v>
      </c>
      <c r="C8" s="100"/>
      <c r="D8" s="99"/>
      <c r="E8" s="100"/>
    </row>
    <row r="9" spans="1:6" ht="24.95" customHeight="1" x14ac:dyDescent="0.25">
      <c r="A9" s="3" t="s">
        <v>16</v>
      </c>
      <c r="C9" s="100"/>
      <c r="D9" s="99"/>
      <c r="E9" s="100"/>
    </row>
    <row r="10" spans="1:6" ht="24.95" customHeight="1" x14ac:dyDescent="0.25">
      <c r="A10" s="3" t="s">
        <v>114</v>
      </c>
      <c r="C10" s="100"/>
      <c r="D10" s="99"/>
      <c r="E10" s="100"/>
    </row>
    <row r="11" spans="1:6" ht="24.95" customHeight="1" x14ac:dyDescent="0.25">
      <c r="A11" s="3" t="s">
        <v>100</v>
      </c>
      <c r="C11" s="100"/>
      <c r="D11" s="99"/>
      <c r="E11" s="100"/>
    </row>
    <row r="12" spans="1:6" ht="24.95" customHeight="1" x14ac:dyDescent="0.25">
      <c r="A12" s="3" t="s">
        <v>101</v>
      </c>
      <c r="C12" s="100"/>
      <c r="D12" s="99"/>
      <c r="E12" s="100"/>
    </row>
    <row r="13" spans="1:6" ht="24.95" customHeight="1" x14ac:dyDescent="0.25">
      <c r="A13" s="3" t="s">
        <v>105</v>
      </c>
      <c r="C13" s="100"/>
      <c r="D13" s="99"/>
      <c r="E13" s="100"/>
    </row>
    <row r="14" spans="1:6" ht="24.95" customHeight="1" x14ac:dyDescent="0.25">
      <c r="A14" s="3" t="s">
        <v>115</v>
      </c>
      <c r="C14" s="100"/>
      <c r="D14" s="99"/>
      <c r="E14" s="100"/>
    </row>
    <row r="15" spans="1:6" ht="15" customHeight="1" x14ac:dyDescent="0.25">
      <c r="C15" s="103"/>
      <c r="D15" s="99"/>
      <c r="E15" s="103"/>
    </row>
    <row r="16" spans="1:6" ht="24.95" customHeight="1" x14ac:dyDescent="0.25">
      <c r="A16" s="3" t="s">
        <v>107</v>
      </c>
      <c r="C16" s="97"/>
      <c r="D16" s="99"/>
      <c r="E16" s="97"/>
    </row>
    <row r="17" spans="1:5" ht="24.95" customHeight="1" x14ac:dyDescent="0.25">
      <c r="A17" s="5" t="s">
        <v>108</v>
      </c>
      <c r="B17" s="5"/>
      <c r="C17" s="100"/>
      <c r="D17" s="99"/>
      <c r="E17" s="100"/>
    </row>
    <row r="18" spans="1:5" ht="24.95" customHeight="1" x14ac:dyDescent="0.25">
      <c r="A18" s="5" t="s">
        <v>112</v>
      </c>
      <c r="B18" s="5"/>
      <c r="C18" s="100"/>
      <c r="D18" s="99"/>
      <c r="E18" s="100"/>
    </row>
    <row r="19" spans="1:5" ht="24.95" customHeight="1" x14ac:dyDescent="0.25">
      <c r="A19" s="5" t="s">
        <v>113</v>
      </c>
      <c r="B19" s="5"/>
      <c r="C19" s="100"/>
      <c r="D19" s="99"/>
      <c r="E19" s="100"/>
    </row>
    <row r="20" spans="1:5" ht="24.95" customHeight="1" x14ac:dyDescent="0.25">
      <c r="A20" s="5" t="s">
        <v>109</v>
      </c>
      <c r="B20" s="5"/>
      <c r="C20" s="100"/>
      <c r="D20" s="99"/>
      <c r="E20" s="100"/>
    </row>
    <row r="21" spans="1:5" ht="24.95" customHeight="1" x14ac:dyDescent="0.25">
      <c r="A21" s="5" t="s">
        <v>110</v>
      </c>
      <c r="B21" s="5"/>
      <c r="C21" s="100"/>
      <c r="D21" s="99"/>
      <c r="E21" s="100"/>
    </row>
    <row r="22" spans="1:5" ht="24.95" customHeight="1" x14ac:dyDescent="0.25">
      <c r="A22" s="5" t="s">
        <v>111</v>
      </c>
      <c r="B22" s="5"/>
      <c r="C22" s="100"/>
      <c r="D22" s="99"/>
      <c r="E22" s="100"/>
    </row>
    <row r="23" spans="1:5" ht="21" customHeight="1" x14ac:dyDescent="0.25">
      <c r="A23" s="5" t="s">
        <v>470</v>
      </c>
      <c r="B23" s="5"/>
      <c r="C23" s="100"/>
      <c r="D23" s="99"/>
      <c r="E23" s="100"/>
    </row>
    <row r="24" spans="1:5" ht="6" customHeight="1" x14ac:dyDescent="0.25">
      <c r="A24" s="101"/>
      <c r="B24" s="101"/>
      <c r="C24" s="99"/>
      <c r="E24" s="99"/>
    </row>
    <row r="25" spans="1:5" ht="13.5" customHeight="1" x14ac:dyDescent="0.25">
      <c r="A25" s="98"/>
      <c r="B25" s="98"/>
      <c r="C25" s="98"/>
      <c r="D25" s="98"/>
      <c r="E25" s="98"/>
    </row>
    <row r="26" spans="1:5" ht="24.95" customHeight="1" x14ac:dyDescent="0.25">
      <c r="A26" s="3" t="s">
        <v>471</v>
      </c>
      <c r="C26" s="97"/>
      <c r="E26" s="97"/>
    </row>
    <row r="27" spans="1:5" ht="24.95" customHeight="1" x14ac:dyDescent="0.25">
      <c r="A27" s="3" t="s">
        <v>19</v>
      </c>
      <c r="C27" s="97"/>
      <c r="D27" s="99"/>
      <c r="E27" s="97"/>
    </row>
    <row r="28" spans="1:5" ht="24.95" customHeight="1" x14ac:dyDescent="0.25">
      <c r="A28" s="3" t="s">
        <v>18</v>
      </c>
      <c r="C28" s="100"/>
      <c r="D28" s="99"/>
      <c r="E28" s="100"/>
    </row>
    <row r="29" spans="1:5" ht="24.95" customHeight="1" x14ac:dyDescent="0.25">
      <c r="A29" s="3" t="s">
        <v>22</v>
      </c>
      <c r="C29" s="100"/>
      <c r="D29" s="99"/>
      <c r="E29" s="100"/>
    </row>
    <row r="30" spans="1:5" ht="21.75" customHeight="1" x14ac:dyDescent="0.25">
      <c r="A30" s="3" t="s">
        <v>17</v>
      </c>
      <c r="C30" s="100"/>
      <c r="D30" s="99"/>
      <c r="E30" s="100"/>
    </row>
    <row r="31" spans="1:5" ht="29.25" customHeight="1" x14ac:dyDescent="0.25">
      <c r="A31" s="3" t="s">
        <v>206</v>
      </c>
      <c r="C31" s="100"/>
      <c r="D31" s="99"/>
      <c r="E31" s="100"/>
    </row>
    <row r="32" spans="1:5" ht="24.95" customHeight="1" x14ac:dyDescent="0.25">
      <c r="A32" s="5" t="s">
        <v>102</v>
      </c>
      <c r="B32" s="5"/>
      <c r="C32" s="100"/>
      <c r="D32" s="99"/>
      <c r="E32" s="100"/>
    </row>
    <row r="33" spans="1:5" ht="24.95" customHeight="1" x14ac:dyDescent="0.25">
      <c r="A33" s="5" t="s">
        <v>98</v>
      </c>
      <c r="B33" s="5"/>
      <c r="C33" s="97"/>
      <c r="D33" s="99"/>
      <c r="E33" s="97"/>
    </row>
    <row r="34" spans="1:5" ht="24.95" customHeight="1" x14ac:dyDescent="0.25">
      <c r="A34" s="5" t="s">
        <v>99</v>
      </c>
      <c r="B34" s="5"/>
      <c r="C34" s="100"/>
      <c r="D34" s="99"/>
      <c r="E34" s="100"/>
    </row>
    <row r="35" spans="1:5" ht="24.95" customHeight="1" x14ac:dyDescent="0.25">
      <c r="A35" s="5" t="s">
        <v>103</v>
      </c>
      <c r="B35" s="5"/>
      <c r="C35" s="100"/>
      <c r="D35" s="99"/>
      <c r="E35" s="100"/>
    </row>
    <row r="36" spans="1:5" ht="24.95" customHeight="1" x14ac:dyDescent="0.25">
      <c r="A36" s="5" t="s">
        <v>104</v>
      </c>
      <c r="B36" s="5"/>
      <c r="C36" s="100"/>
      <c r="D36" s="99"/>
      <c r="E36" s="100"/>
    </row>
    <row r="37" spans="1:5" ht="26.25" customHeight="1" x14ac:dyDescent="0.25">
      <c r="A37" s="5" t="s">
        <v>96</v>
      </c>
      <c r="B37" s="5"/>
      <c r="C37" s="100"/>
      <c r="D37" s="99"/>
      <c r="E37" s="100"/>
    </row>
    <row r="38" spans="1:5" ht="12.75" customHeight="1" x14ac:dyDescent="0.25">
      <c r="C38" s="103"/>
      <c r="D38" s="99"/>
      <c r="E38" s="103"/>
    </row>
    <row r="39" spans="1:5" ht="24.95" customHeight="1" x14ac:dyDescent="0.25">
      <c r="A39" s="3" t="s">
        <v>11</v>
      </c>
      <c r="C39" s="97"/>
      <c r="D39" s="99"/>
      <c r="E39" s="97"/>
    </row>
    <row r="40" spans="1:5" ht="24.95" customHeight="1" x14ac:dyDescent="0.25">
      <c r="A40" s="3" t="s">
        <v>12</v>
      </c>
      <c r="C40" s="100"/>
      <c r="D40" s="99"/>
      <c r="E40" s="100"/>
    </row>
    <row r="41" spans="1:5" ht="24.95" customHeight="1" x14ac:dyDescent="0.25">
      <c r="A41" s="3" t="s">
        <v>106</v>
      </c>
      <c r="C41" s="100"/>
      <c r="D41" s="99"/>
      <c r="E41" s="100"/>
    </row>
    <row r="42" spans="1:5" ht="24.95" customHeight="1" x14ac:dyDescent="0.25">
      <c r="A42" s="3" t="s">
        <v>13</v>
      </c>
      <c r="C42" s="100"/>
      <c r="D42" s="99"/>
      <c r="E42" s="100"/>
    </row>
    <row r="43" spans="1:5" ht="24.95" customHeight="1" x14ac:dyDescent="0.25">
      <c r="A43" s="3" t="s">
        <v>116</v>
      </c>
      <c r="C43" s="100"/>
      <c r="D43" s="99"/>
      <c r="E43" s="100"/>
    </row>
    <row r="44" spans="1:5" ht="24.95" customHeight="1" x14ac:dyDescent="0.25">
      <c r="A44" s="3" t="s">
        <v>14</v>
      </c>
      <c r="C44" s="100"/>
      <c r="D44" s="99"/>
      <c r="E44" s="100"/>
    </row>
    <row r="45" spans="1:5" ht="30.75" customHeight="1" x14ac:dyDescent="0.25">
      <c r="A45" s="628" t="s">
        <v>537</v>
      </c>
      <c r="B45" s="628"/>
      <c r="C45" s="100"/>
      <c r="D45" s="99"/>
      <c r="E45" s="100"/>
    </row>
    <row r="46" spans="1:5" ht="24.95" customHeight="1" x14ac:dyDescent="0.25">
      <c r="A46" s="3" t="s">
        <v>15</v>
      </c>
      <c r="C46" s="100"/>
      <c r="D46" s="99"/>
      <c r="E46" s="100"/>
    </row>
    <row r="47" spans="1:5" ht="24.95" customHeight="1" x14ac:dyDescent="0.25">
      <c r="A47" s="627" t="s">
        <v>805</v>
      </c>
      <c r="B47" s="627"/>
      <c r="C47" s="100"/>
      <c r="D47" s="99"/>
      <c r="E47" s="100"/>
    </row>
    <row r="48" spans="1:5" ht="24.95" customHeight="1" x14ac:dyDescent="0.25">
      <c r="A48" s="627" t="s">
        <v>805</v>
      </c>
      <c r="B48" s="627"/>
      <c r="C48" s="496"/>
      <c r="E48" s="496"/>
    </row>
    <row r="49" spans="1:5" ht="24.95" customHeight="1" x14ac:dyDescent="0.25">
      <c r="A49" s="627" t="s">
        <v>805</v>
      </c>
      <c r="B49" s="627"/>
      <c r="C49" s="100"/>
      <c r="E49" s="496"/>
    </row>
    <row r="50" spans="1:5" ht="24.95" customHeight="1" x14ac:dyDescent="0.25"/>
    <row r="51" spans="1:5" ht="24.95" customHeight="1" x14ac:dyDescent="0.25"/>
    <row r="52" spans="1:5" ht="24.95" customHeight="1" x14ac:dyDescent="0.25"/>
    <row r="53" spans="1:5" ht="24.95" customHeight="1" x14ac:dyDescent="0.25"/>
    <row r="54" spans="1:5" ht="24.95" customHeight="1" x14ac:dyDescent="0.25"/>
    <row r="55" spans="1:5" ht="24.95" customHeight="1" x14ac:dyDescent="0.25"/>
    <row r="56" spans="1:5" ht="24.95" customHeight="1" x14ac:dyDescent="0.25"/>
    <row r="57" spans="1:5" ht="24.95" customHeight="1" x14ac:dyDescent="0.25"/>
    <row r="58" spans="1:5" ht="24.95" customHeight="1" x14ac:dyDescent="0.25"/>
    <row r="59" spans="1:5" ht="24.95" customHeight="1" x14ac:dyDescent="0.25"/>
    <row r="60" spans="1:5" ht="24.95" customHeight="1" x14ac:dyDescent="0.25"/>
    <row r="61" spans="1:5" ht="24.95" customHeight="1" x14ac:dyDescent="0.25"/>
    <row r="62" spans="1:5" ht="24.95" customHeight="1" x14ac:dyDescent="0.25"/>
    <row r="63" spans="1:5" ht="24.95" customHeight="1" x14ac:dyDescent="0.25"/>
    <row r="64" spans="1:5" ht="24.95" customHeight="1" x14ac:dyDescent="0.25"/>
    <row r="65" ht="24.95" customHeight="1" x14ac:dyDescent="0.25"/>
    <row r="66" ht="24.95" customHeight="1" x14ac:dyDescent="0.25"/>
    <row r="67" ht="24.95" customHeight="1" x14ac:dyDescent="0.25"/>
    <row r="68" ht="24.95" customHeight="1" x14ac:dyDescent="0.25"/>
    <row r="69" ht="24.95" customHeight="1" x14ac:dyDescent="0.25"/>
    <row r="70" ht="24.95" customHeight="1" x14ac:dyDescent="0.25"/>
    <row r="71" ht="24.95" customHeight="1" x14ac:dyDescent="0.25"/>
    <row r="72" ht="24.95" customHeight="1" x14ac:dyDescent="0.25"/>
    <row r="73" ht="24.95" customHeight="1" x14ac:dyDescent="0.25"/>
    <row r="74" ht="24.95" customHeight="1" x14ac:dyDescent="0.25"/>
    <row r="75" ht="24.95" customHeight="1" x14ac:dyDescent="0.25"/>
  </sheetData>
  <sortState ref="A39:A89">
    <sortCondition ref="A39:A89"/>
  </sortState>
  <mergeCells count="10">
    <mergeCell ref="A47:B47"/>
    <mergeCell ref="A48:B48"/>
    <mergeCell ref="A49:B49"/>
    <mergeCell ref="A45:B45"/>
    <mergeCell ref="A1:E1"/>
    <mergeCell ref="A5:B6"/>
    <mergeCell ref="C5:C6"/>
    <mergeCell ref="E5:E6"/>
    <mergeCell ref="B3:C3"/>
    <mergeCell ref="A2:E2"/>
  </mergeCells>
  <pageMargins left="0.7" right="0.7" top="0.75" bottom="0.75" header="0.3" footer="0.3"/>
  <pageSetup scale="96"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52"/>
  <sheetViews>
    <sheetView showGridLines="0" zoomScale="80" zoomScaleNormal="80" workbookViewId="0">
      <pane ySplit="1" topLeftCell="A2" activePane="bottomLeft" state="frozen"/>
      <selection pane="bottomLeft" activeCell="A16" sqref="A16"/>
    </sheetView>
  </sheetViews>
  <sheetFormatPr defaultColWidth="9.140625" defaultRowHeight="15.75" x14ac:dyDescent="0.25"/>
  <cols>
    <col min="1" max="2" width="27" style="3" customWidth="1"/>
    <col min="3" max="3" width="18.5703125" style="3" customWidth="1"/>
    <col min="4" max="4" width="15.140625" style="3" customWidth="1"/>
    <col min="5" max="5" width="18.140625" style="3" customWidth="1"/>
    <col min="6" max="6" width="40.5703125" style="3" customWidth="1"/>
    <col min="7" max="7" width="41.140625" style="3" customWidth="1"/>
    <col min="8" max="16384" width="9.140625" style="3"/>
  </cols>
  <sheetData>
    <row r="1" spans="1:7" s="196" customFormat="1" ht="106.5" customHeight="1" thickBot="1" x14ac:dyDescent="0.3">
      <c r="A1" s="252" t="s">
        <v>176</v>
      </c>
      <c r="B1" s="253" t="s">
        <v>192</v>
      </c>
      <c r="C1" s="253" t="s">
        <v>9</v>
      </c>
      <c r="D1" s="253" t="s">
        <v>7</v>
      </c>
      <c r="E1" s="253" t="s">
        <v>8</v>
      </c>
      <c r="F1" s="253" t="s">
        <v>6</v>
      </c>
      <c r="G1" s="254" t="s">
        <v>10</v>
      </c>
    </row>
    <row r="2" spans="1:7" x14ac:dyDescent="0.25">
      <c r="A2" s="255" t="s">
        <v>1</v>
      </c>
      <c r="B2" s="256"/>
      <c r="C2" s="257"/>
      <c r="D2" s="258"/>
      <c r="E2" s="259"/>
      <c r="F2" s="257"/>
      <c r="G2" s="260"/>
    </row>
    <row r="3" spans="1:7" x14ac:dyDescent="0.25">
      <c r="A3" s="109" t="s">
        <v>186</v>
      </c>
      <c r="B3" s="105"/>
      <c r="C3" s="106"/>
      <c r="D3" s="106"/>
      <c r="E3" s="106"/>
      <c r="F3" s="106"/>
      <c r="G3" s="110"/>
    </row>
    <row r="4" spans="1:7" x14ac:dyDescent="0.25">
      <c r="A4" s="109" t="s">
        <v>169</v>
      </c>
      <c r="B4" s="105"/>
      <c r="C4" s="106"/>
      <c r="D4" s="106"/>
      <c r="E4" s="106"/>
      <c r="F4" s="106"/>
      <c r="G4" s="110"/>
    </row>
    <row r="5" spans="1:7" x14ac:dyDescent="0.25">
      <c r="A5" s="109" t="s">
        <v>170</v>
      </c>
      <c r="B5" s="105"/>
      <c r="C5" s="106"/>
      <c r="D5" s="106"/>
      <c r="E5" s="106"/>
      <c r="F5" s="106"/>
      <c r="G5" s="110"/>
    </row>
    <row r="6" spans="1:7" x14ac:dyDescent="0.25">
      <c r="A6" s="109" t="s">
        <v>171</v>
      </c>
      <c r="B6" s="105"/>
      <c r="C6" s="106"/>
      <c r="D6" s="106"/>
      <c r="E6" s="106"/>
      <c r="F6" s="106"/>
      <c r="G6" s="110"/>
    </row>
    <row r="7" spans="1:7" x14ac:dyDescent="0.25">
      <c r="A7" s="109" t="s">
        <v>180</v>
      </c>
      <c r="B7" s="105"/>
      <c r="C7" s="106"/>
      <c r="D7" s="106"/>
      <c r="E7" s="106"/>
      <c r="F7" s="106"/>
      <c r="G7" s="110"/>
    </row>
    <row r="8" spans="1:7" x14ac:dyDescent="0.25">
      <c r="A8" s="109" t="s">
        <v>47</v>
      </c>
      <c r="B8" s="105"/>
      <c r="C8" s="106"/>
      <c r="D8" s="106"/>
      <c r="E8" s="106"/>
      <c r="F8" s="106"/>
      <c r="G8" s="110"/>
    </row>
    <row r="9" spans="1:7" ht="16.5" thickBot="1" x14ac:dyDescent="0.3">
      <c r="A9" s="111" t="s">
        <v>47</v>
      </c>
      <c r="B9" s="107"/>
      <c r="C9" s="108"/>
      <c r="D9" s="108"/>
      <c r="E9" s="108"/>
      <c r="F9" s="108"/>
      <c r="G9" s="112"/>
    </row>
    <row r="10" spans="1:7" x14ac:dyDescent="0.25">
      <c r="A10" s="163" t="s">
        <v>2</v>
      </c>
      <c r="B10" s="164"/>
      <c r="C10" s="165"/>
      <c r="D10" s="165"/>
      <c r="E10" s="165"/>
      <c r="F10" s="165"/>
      <c r="G10" s="166"/>
    </row>
    <row r="11" spans="1:7" x14ac:dyDescent="0.25">
      <c r="A11" s="109" t="s">
        <v>88</v>
      </c>
      <c r="B11" s="105"/>
      <c r="C11" s="106"/>
      <c r="D11" s="106"/>
      <c r="E11" s="106"/>
      <c r="F11" s="106"/>
      <c r="G11" s="110"/>
    </row>
    <row r="12" spans="1:7" x14ac:dyDescent="0.25">
      <c r="A12" s="109" t="s">
        <v>191</v>
      </c>
      <c r="B12" s="105"/>
      <c r="C12" s="106"/>
      <c r="D12" s="106"/>
      <c r="E12" s="106"/>
      <c r="F12" s="106"/>
      <c r="G12" s="110"/>
    </row>
    <row r="13" spans="1:7" x14ac:dyDescent="0.25">
      <c r="A13" s="109" t="s">
        <v>177</v>
      </c>
      <c r="B13" s="105"/>
      <c r="C13" s="106"/>
      <c r="D13" s="106"/>
      <c r="E13" s="106"/>
      <c r="F13" s="106"/>
      <c r="G13" s="110"/>
    </row>
    <row r="14" spans="1:7" x14ac:dyDescent="0.25">
      <c r="A14" s="109" t="s">
        <v>184</v>
      </c>
      <c r="B14" s="105"/>
      <c r="C14" s="106"/>
      <c r="D14" s="106"/>
      <c r="E14" s="106"/>
      <c r="F14" s="106"/>
      <c r="G14" s="110"/>
    </row>
    <row r="15" spans="1:7" x14ac:dyDescent="0.25">
      <c r="A15" s="109" t="s">
        <v>185</v>
      </c>
      <c r="B15" s="105"/>
      <c r="C15" s="106"/>
      <c r="D15" s="106"/>
      <c r="E15" s="106"/>
      <c r="F15" s="106"/>
      <c r="G15" s="110"/>
    </row>
    <row r="16" spans="1:7" x14ac:dyDescent="0.25">
      <c r="A16" s="109" t="s">
        <v>644</v>
      </c>
      <c r="B16" s="105"/>
      <c r="C16" s="106"/>
      <c r="D16" s="106"/>
      <c r="E16" s="106"/>
      <c r="F16" s="106"/>
      <c r="G16" s="110"/>
    </row>
    <row r="17" spans="1:7" x14ac:dyDescent="0.25">
      <c r="A17" s="109" t="s">
        <v>644</v>
      </c>
      <c r="B17" s="105"/>
      <c r="C17" s="106"/>
      <c r="D17" s="106"/>
      <c r="E17" s="106"/>
      <c r="F17" s="106"/>
      <c r="G17" s="110"/>
    </row>
    <row r="18" spans="1:7" x14ac:dyDescent="0.25">
      <c r="A18" s="109" t="s">
        <v>168</v>
      </c>
      <c r="B18" s="105"/>
      <c r="C18" s="106"/>
      <c r="D18" s="106"/>
      <c r="E18" s="106"/>
      <c r="F18" s="106"/>
      <c r="G18" s="110"/>
    </row>
    <row r="19" spans="1:7" x14ac:dyDescent="0.25">
      <c r="A19" s="109" t="s">
        <v>47</v>
      </c>
      <c r="B19" s="105"/>
      <c r="C19" s="106"/>
      <c r="D19" s="106"/>
      <c r="E19" s="106"/>
      <c r="F19" s="106"/>
      <c r="G19" s="110"/>
    </row>
    <row r="20" spans="1:7" ht="16.5" thickBot="1" x14ac:dyDescent="0.3">
      <c r="A20" s="111" t="s">
        <v>47</v>
      </c>
      <c r="B20" s="107"/>
      <c r="C20" s="108"/>
      <c r="D20" s="108"/>
      <c r="E20" s="108"/>
      <c r="F20" s="108"/>
      <c r="G20" s="112"/>
    </row>
    <row r="21" spans="1:7" x14ac:dyDescent="0.25">
      <c r="A21" s="163" t="s">
        <v>3</v>
      </c>
      <c r="B21" s="164"/>
      <c r="C21" s="165"/>
      <c r="D21" s="165"/>
      <c r="E21" s="165"/>
      <c r="F21" s="165"/>
      <c r="G21" s="166"/>
    </row>
    <row r="22" spans="1:7" x14ac:dyDescent="0.25">
      <c r="A22" s="109" t="s">
        <v>183</v>
      </c>
      <c r="B22" s="105"/>
      <c r="C22" s="106"/>
      <c r="D22" s="106"/>
      <c r="E22" s="106"/>
      <c r="F22" s="106"/>
      <c r="G22" s="110"/>
    </row>
    <row r="23" spans="1:7" x14ac:dyDescent="0.25">
      <c r="A23" s="109" t="s">
        <v>89</v>
      </c>
      <c r="B23" s="105"/>
      <c r="C23" s="106"/>
      <c r="D23" s="106"/>
      <c r="E23" s="106"/>
      <c r="F23" s="106"/>
      <c r="G23" s="110"/>
    </row>
    <row r="24" spans="1:7" x14ac:dyDescent="0.25">
      <c r="A24" s="109" t="s">
        <v>92</v>
      </c>
      <c r="B24" s="105"/>
      <c r="C24" s="106"/>
      <c r="D24" s="106"/>
      <c r="E24" s="106"/>
      <c r="F24" s="106"/>
      <c r="G24" s="110"/>
    </row>
    <row r="25" spans="1:7" x14ac:dyDescent="0.25">
      <c r="A25" s="109" t="s">
        <v>90</v>
      </c>
      <c r="B25" s="105"/>
      <c r="C25" s="106"/>
      <c r="D25" s="106"/>
      <c r="E25" s="106"/>
      <c r="F25" s="106"/>
      <c r="G25" s="110"/>
    </row>
    <row r="26" spans="1:7" x14ac:dyDescent="0.25">
      <c r="A26" s="109" t="s">
        <v>91</v>
      </c>
      <c r="B26" s="105"/>
      <c r="C26" s="106"/>
      <c r="D26" s="106"/>
      <c r="E26" s="106"/>
      <c r="F26" s="106"/>
      <c r="G26" s="110"/>
    </row>
    <row r="27" spans="1:7" x14ac:dyDescent="0.25">
      <c r="A27" s="109" t="s">
        <v>47</v>
      </c>
      <c r="B27" s="105"/>
      <c r="C27" s="106"/>
      <c r="D27" s="106"/>
      <c r="E27" s="106"/>
      <c r="F27" s="106"/>
      <c r="G27" s="110"/>
    </row>
    <row r="28" spans="1:7" ht="16.5" thickBot="1" x14ac:dyDescent="0.3">
      <c r="A28" s="111" t="s">
        <v>47</v>
      </c>
      <c r="B28" s="107"/>
      <c r="C28" s="108"/>
      <c r="D28" s="108"/>
      <c r="E28" s="108"/>
      <c r="F28" s="108"/>
      <c r="G28" s="112"/>
    </row>
    <row r="29" spans="1:7" x14ac:dyDescent="0.25">
      <c r="A29" s="163" t="s">
        <v>172</v>
      </c>
      <c r="B29" s="164"/>
      <c r="C29" s="165"/>
      <c r="D29" s="165"/>
      <c r="E29" s="165"/>
      <c r="F29" s="165"/>
      <c r="G29" s="166"/>
    </row>
    <row r="30" spans="1:7" x14ac:dyDescent="0.25">
      <c r="A30" s="109" t="s">
        <v>188</v>
      </c>
      <c r="B30" s="105"/>
      <c r="C30" s="106"/>
      <c r="D30" s="106"/>
      <c r="E30" s="106"/>
      <c r="F30" s="106"/>
      <c r="G30" s="110"/>
    </row>
    <row r="31" spans="1:7" x14ac:dyDescent="0.25">
      <c r="A31" s="109" t="s">
        <v>181</v>
      </c>
      <c r="B31" s="105"/>
      <c r="C31" s="106"/>
      <c r="D31" s="106"/>
      <c r="E31" s="106"/>
      <c r="F31" s="106"/>
      <c r="G31" s="110"/>
    </row>
    <row r="32" spans="1:7" x14ac:dyDescent="0.25">
      <c r="A32" s="109" t="s">
        <v>175</v>
      </c>
      <c r="B32" s="105"/>
      <c r="C32" s="106"/>
      <c r="D32" s="106"/>
      <c r="E32" s="106"/>
      <c r="F32" s="106"/>
      <c r="G32" s="110"/>
    </row>
    <row r="33" spans="1:7" x14ac:dyDescent="0.25">
      <c r="A33" s="109" t="s">
        <v>178</v>
      </c>
      <c r="B33" s="105"/>
      <c r="C33" s="106"/>
      <c r="D33" s="106"/>
      <c r="E33" s="106"/>
      <c r="F33" s="106"/>
      <c r="G33" s="110"/>
    </row>
    <row r="34" spans="1:7" x14ac:dyDescent="0.25">
      <c r="A34" s="109" t="s">
        <v>29</v>
      </c>
      <c r="B34" s="105"/>
      <c r="C34" s="106"/>
      <c r="D34" s="106"/>
      <c r="E34" s="106"/>
      <c r="F34" s="106"/>
      <c r="G34" s="110"/>
    </row>
    <row r="35" spans="1:7" x14ac:dyDescent="0.25">
      <c r="A35" s="109" t="s">
        <v>189</v>
      </c>
      <c r="B35" s="105"/>
      <c r="C35" s="106"/>
      <c r="D35" s="106"/>
      <c r="E35" s="106"/>
      <c r="F35" s="106"/>
      <c r="G35" s="110"/>
    </row>
    <row r="36" spans="1:7" x14ac:dyDescent="0.25">
      <c r="A36" s="109" t="s">
        <v>179</v>
      </c>
      <c r="B36" s="105"/>
      <c r="C36" s="106"/>
      <c r="D36" s="106"/>
      <c r="E36" s="106"/>
      <c r="F36" s="106"/>
      <c r="G36" s="110"/>
    </row>
    <row r="37" spans="1:7" x14ac:dyDescent="0.25">
      <c r="A37" s="109" t="s">
        <v>5</v>
      </c>
      <c r="B37" s="105"/>
      <c r="C37" s="106"/>
      <c r="D37" s="106"/>
      <c r="E37" s="106"/>
      <c r="F37" s="106"/>
      <c r="G37" s="110"/>
    </row>
    <row r="38" spans="1:7" x14ac:dyDescent="0.25">
      <c r="A38" s="109" t="s">
        <v>173</v>
      </c>
      <c r="B38" s="105"/>
      <c r="C38" s="106"/>
      <c r="D38" s="106"/>
      <c r="E38" s="106"/>
      <c r="F38" s="106"/>
      <c r="G38" s="110"/>
    </row>
    <row r="39" spans="1:7" x14ac:dyDescent="0.25">
      <c r="A39" s="109" t="s">
        <v>182</v>
      </c>
      <c r="B39" s="105"/>
      <c r="C39" s="106"/>
      <c r="D39" s="106"/>
      <c r="E39" s="106"/>
      <c r="F39" s="106"/>
      <c r="G39" s="110"/>
    </row>
    <row r="40" spans="1:7" x14ac:dyDescent="0.25">
      <c r="A40" s="109" t="s">
        <v>187</v>
      </c>
      <c r="B40" s="105"/>
      <c r="C40" s="106"/>
      <c r="D40" s="106"/>
      <c r="E40" s="106"/>
      <c r="F40" s="106"/>
      <c r="G40" s="110"/>
    </row>
    <row r="41" spans="1:7" x14ac:dyDescent="0.25">
      <c r="A41" s="109" t="s">
        <v>4</v>
      </c>
      <c r="B41" s="105"/>
      <c r="C41" s="106"/>
      <c r="D41" s="106"/>
      <c r="E41" s="106"/>
      <c r="F41" s="106"/>
      <c r="G41" s="110"/>
    </row>
    <row r="42" spans="1:7" x14ac:dyDescent="0.25">
      <c r="A42" s="109" t="s">
        <v>174</v>
      </c>
      <c r="B42" s="105"/>
      <c r="C42" s="106"/>
      <c r="D42" s="106"/>
      <c r="E42" s="106"/>
      <c r="F42" s="106"/>
      <c r="G42" s="110"/>
    </row>
    <row r="43" spans="1:7" x14ac:dyDescent="0.25">
      <c r="A43" s="109" t="s">
        <v>190</v>
      </c>
      <c r="B43" s="105"/>
      <c r="C43" s="106"/>
      <c r="D43" s="106"/>
      <c r="E43" s="106"/>
      <c r="F43" s="106"/>
      <c r="G43" s="110"/>
    </row>
    <row r="44" spans="1:7" x14ac:dyDescent="0.25">
      <c r="A44" s="109" t="s">
        <v>47</v>
      </c>
      <c r="B44" s="105"/>
      <c r="C44" s="106"/>
      <c r="D44" s="106"/>
      <c r="E44" s="106"/>
      <c r="F44" s="106"/>
      <c r="G44" s="110"/>
    </row>
    <row r="45" spans="1:7" ht="16.5" thickBot="1" x14ac:dyDescent="0.3">
      <c r="A45" s="111" t="s">
        <v>47</v>
      </c>
      <c r="B45" s="107"/>
      <c r="C45" s="108"/>
      <c r="D45" s="108"/>
      <c r="E45" s="108"/>
      <c r="F45" s="108"/>
      <c r="G45" s="112"/>
    </row>
    <row r="46" spans="1:7" x14ac:dyDescent="0.25">
      <c r="A46" s="5"/>
      <c r="B46" s="5"/>
    </row>
    <row r="47" spans="1:7" x14ac:dyDescent="0.25">
      <c r="A47" s="5"/>
      <c r="B47" s="5"/>
    </row>
    <row r="48" spans="1:7" x14ac:dyDescent="0.25">
      <c r="A48" s="5"/>
      <c r="B48" s="5"/>
    </row>
    <row r="49" spans="1:2" x14ac:dyDescent="0.25">
      <c r="A49" s="5"/>
      <c r="B49" s="5"/>
    </row>
    <row r="50" spans="1:2" x14ac:dyDescent="0.25">
      <c r="A50" s="5"/>
      <c r="B50" s="5"/>
    </row>
    <row r="51" spans="1:2" x14ac:dyDescent="0.25">
      <c r="A51" s="5"/>
      <c r="B51" s="5"/>
    </row>
    <row r="52" spans="1:2" x14ac:dyDescent="0.25">
      <c r="A52" s="5"/>
      <c r="B52" s="5"/>
    </row>
  </sheetData>
  <sortState ref="A28:A41">
    <sortCondition ref="A28"/>
  </sortState>
  <pageMargins left="0.7" right="0.7" top="0.75" bottom="0.75" header="0.3" footer="0.3"/>
  <pageSetup scale="64" orientation="landscape" horizontalDpi="1200" verticalDpi="1200" r:id="rId1"/>
  <rowBreaks count="1" manualBreakCount="1">
    <brk id="45"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L36"/>
  <sheetViews>
    <sheetView showGridLines="0" workbookViewId="0">
      <selection activeCell="A2" sqref="A2:H2"/>
    </sheetView>
  </sheetViews>
  <sheetFormatPr defaultRowHeight="15" x14ac:dyDescent="0.25"/>
  <cols>
    <col min="1" max="1" width="9.140625" style="130"/>
    <col min="2" max="2" width="25.140625" customWidth="1"/>
    <col min="3" max="3" width="2.28515625" customWidth="1"/>
    <col min="4" max="4" width="33.7109375" customWidth="1"/>
    <col min="5" max="5" width="2.85546875" customWidth="1"/>
    <col min="6" max="6" width="22.28515625" customWidth="1"/>
    <col min="7" max="7" width="3.28515625" customWidth="1"/>
    <col min="8" max="8" width="20.28515625" customWidth="1"/>
  </cols>
  <sheetData>
    <row r="1" spans="1:12" ht="24" thickBot="1" x14ac:dyDescent="0.4">
      <c r="A1" s="635" t="s">
        <v>477</v>
      </c>
      <c r="B1" s="636"/>
      <c r="C1" s="636"/>
      <c r="D1" s="636"/>
      <c r="E1" s="636"/>
      <c r="F1" s="636"/>
      <c r="G1" s="636"/>
      <c r="H1" s="636"/>
    </row>
    <row r="2" spans="1:12" ht="53.25" customHeight="1" thickBot="1" x14ac:dyDescent="0.3">
      <c r="A2" s="646" t="s">
        <v>811</v>
      </c>
      <c r="B2" s="647"/>
      <c r="C2" s="647"/>
      <c r="D2" s="647"/>
      <c r="E2" s="647"/>
      <c r="F2" s="647"/>
      <c r="G2" s="647"/>
      <c r="H2" s="648"/>
    </row>
    <row r="3" spans="1:12" s="130" customFormat="1" ht="16.5" thickBot="1" x14ac:dyDescent="0.3">
      <c r="A3" s="261"/>
      <c r="B3" s="262" t="s">
        <v>415</v>
      </c>
      <c r="C3" s="262"/>
      <c r="D3" s="262" t="s">
        <v>472</v>
      </c>
      <c r="E3" s="262"/>
      <c r="F3" s="262" t="s">
        <v>27</v>
      </c>
      <c r="G3" s="262"/>
      <c r="H3" s="263" t="s">
        <v>474</v>
      </c>
      <c r="I3" s="4"/>
      <c r="J3" s="4"/>
      <c r="K3" s="4"/>
      <c r="L3" s="4"/>
    </row>
    <row r="4" spans="1:12" ht="24" customHeight="1" x14ac:dyDescent="0.25">
      <c r="A4" s="139" t="s">
        <v>412</v>
      </c>
      <c r="B4" s="97"/>
      <c r="C4" s="99"/>
      <c r="D4" s="97"/>
      <c r="E4" s="99"/>
      <c r="F4" s="97"/>
      <c r="G4" s="99"/>
      <c r="H4" s="140"/>
      <c r="I4" s="3"/>
      <c r="J4" s="3"/>
      <c r="K4" s="3"/>
      <c r="L4" s="3"/>
    </row>
    <row r="5" spans="1:12" ht="15.75" x14ac:dyDescent="0.25">
      <c r="A5" s="139"/>
      <c r="B5" s="99"/>
      <c r="C5" s="99"/>
      <c r="D5" s="99"/>
      <c r="E5" s="99"/>
      <c r="F5" s="100"/>
      <c r="G5" s="99"/>
      <c r="H5" s="141"/>
      <c r="I5" s="3"/>
      <c r="J5" s="3"/>
      <c r="K5" s="3"/>
      <c r="L5" s="3"/>
    </row>
    <row r="6" spans="1:12" ht="15.75" x14ac:dyDescent="0.25">
      <c r="A6" s="209" t="s">
        <v>416</v>
      </c>
      <c r="B6" s="637"/>
      <c r="C6" s="638"/>
      <c r="D6" s="639"/>
      <c r="E6" s="99"/>
      <c r="F6" s="100"/>
      <c r="G6" s="99"/>
      <c r="H6" s="141"/>
      <c r="I6" s="3"/>
      <c r="J6" s="3"/>
      <c r="K6" s="3"/>
      <c r="L6" s="3"/>
    </row>
    <row r="7" spans="1:12" ht="15.75" x14ac:dyDescent="0.25">
      <c r="A7" s="209"/>
      <c r="B7" s="640"/>
      <c r="C7" s="641"/>
      <c r="D7" s="642"/>
      <c r="E7" s="99"/>
      <c r="F7" s="100"/>
      <c r="G7" s="99"/>
      <c r="H7" s="141"/>
      <c r="I7" s="3"/>
      <c r="J7" s="3"/>
      <c r="K7" s="3"/>
      <c r="L7" s="3"/>
    </row>
    <row r="8" spans="1:12" ht="15.75" x14ac:dyDescent="0.25">
      <c r="A8" s="209"/>
      <c r="B8" s="640"/>
      <c r="C8" s="641"/>
      <c r="D8" s="642"/>
      <c r="E8" s="99"/>
      <c r="F8" s="100"/>
      <c r="G8" s="99"/>
      <c r="H8" s="141"/>
      <c r="I8" s="3"/>
      <c r="J8" s="3"/>
      <c r="K8" s="3"/>
      <c r="L8" s="3"/>
    </row>
    <row r="9" spans="1:12" ht="15.75" x14ac:dyDescent="0.25">
      <c r="A9" s="209"/>
      <c r="B9" s="640"/>
      <c r="C9" s="641"/>
      <c r="D9" s="642"/>
      <c r="E9" s="99"/>
      <c r="F9" s="100"/>
      <c r="G9" s="99"/>
      <c r="H9" s="141"/>
      <c r="I9" s="3"/>
      <c r="J9" s="3"/>
      <c r="K9" s="3"/>
      <c r="L9" s="3"/>
    </row>
    <row r="10" spans="1:12" ht="15.75" x14ac:dyDescent="0.25">
      <c r="A10" s="209"/>
      <c r="B10" s="640"/>
      <c r="C10" s="641"/>
      <c r="D10" s="642"/>
      <c r="E10" s="99"/>
      <c r="F10" s="100"/>
      <c r="G10" s="99"/>
      <c r="H10" s="141"/>
      <c r="I10" s="3"/>
      <c r="J10" s="3"/>
      <c r="K10" s="3"/>
      <c r="L10" s="3"/>
    </row>
    <row r="11" spans="1:12" ht="15.75" x14ac:dyDescent="0.25">
      <c r="A11" s="209"/>
      <c r="B11" s="643"/>
      <c r="C11" s="644"/>
      <c r="D11" s="645"/>
      <c r="E11" s="99"/>
      <c r="F11" s="498" t="s">
        <v>130</v>
      </c>
      <c r="G11" s="499"/>
      <c r="H11" s="510">
        <f>SUM(H4:H10)</f>
        <v>0</v>
      </c>
      <c r="I11" s="3"/>
      <c r="J11" s="3"/>
      <c r="K11" s="3"/>
      <c r="L11" s="3"/>
    </row>
    <row r="12" spans="1:12" ht="6.75" customHeight="1" x14ac:dyDescent="0.25">
      <c r="A12" s="169"/>
      <c r="B12" s="170"/>
      <c r="C12" s="170"/>
      <c r="D12" s="170"/>
      <c r="E12" s="170"/>
      <c r="F12" s="170"/>
      <c r="G12" s="170"/>
      <c r="H12" s="171"/>
      <c r="I12" s="3"/>
      <c r="J12" s="3"/>
      <c r="K12" s="3"/>
      <c r="L12" s="3"/>
    </row>
    <row r="13" spans="1:12" ht="24" customHeight="1" x14ac:dyDescent="0.25">
      <c r="A13" s="139" t="s">
        <v>413</v>
      </c>
      <c r="B13" s="97"/>
      <c r="C13" s="99"/>
      <c r="D13" s="97"/>
      <c r="E13" s="99"/>
      <c r="F13" s="97"/>
      <c r="G13" s="99"/>
      <c r="H13" s="140"/>
      <c r="I13" s="3"/>
      <c r="J13" s="3"/>
      <c r="K13" s="3"/>
      <c r="L13" s="3"/>
    </row>
    <row r="14" spans="1:12" ht="15.75" x14ac:dyDescent="0.25">
      <c r="A14" s="139"/>
      <c r="B14" s="99"/>
      <c r="C14" s="99"/>
      <c r="D14" s="99"/>
      <c r="E14" s="99"/>
      <c r="F14" s="100"/>
      <c r="G14" s="99"/>
      <c r="H14" s="141"/>
      <c r="I14" s="3"/>
      <c r="J14" s="3"/>
      <c r="K14" s="3"/>
      <c r="L14" s="3"/>
    </row>
    <row r="15" spans="1:12" ht="15.75" x14ac:dyDescent="0.25">
      <c r="A15" s="209" t="s">
        <v>416</v>
      </c>
      <c r="B15" s="637"/>
      <c r="C15" s="638"/>
      <c r="D15" s="639"/>
      <c r="E15" s="99"/>
      <c r="F15" s="100"/>
      <c r="G15" s="99"/>
      <c r="H15" s="141"/>
      <c r="I15" s="3"/>
      <c r="J15" s="3"/>
      <c r="K15" s="3"/>
      <c r="L15" s="3"/>
    </row>
    <row r="16" spans="1:12" ht="15.75" x14ac:dyDescent="0.25">
      <c r="A16" s="209"/>
      <c r="B16" s="640"/>
      <c r="C16" s="641"/>
      <c r="D16" s="642"/>
      <c r="E16" s="99"/>
      <c r="F16" s="100"/>
      <c r="G16" s="99"/>
      <c r="H16" s="141"/>
      <c r="I16" s="3"/>
      <c r="J16" s="3"/>
      <c r="K16" s="3"/>
      <c r="L16" s="3"/>
    </row>
    <row r="17" spans="1:12" ht="15.75" x14ac:dyDescent="0.25">
      <c r="A17" s="209"/>
      <c r="B17" s="640"/>
      <c r="C17" s="641"/>
      <c r="D17" s="642"/>
      <c r="E17" s="99"/>
      <c r="F17" s="100"/>
      <c r="G17" s="99"/>
      <c r="H17" s="141"/>
      <c r="I17" s="3"/>
      <c r="J17" s="3"/>
      <c r="K17" s="3"/>
      <c r="L17" s="3"/>
    </row>
    <row r="18" spans="1:12" ht="15.75" x14ac:dyDescent="0.25">
      <c r="A18" s="209"/>
      <c r="B18" s="640"/>
      <c r="C18" s="641"/>
      <c r="D18" s="642"/>
      <c r="E18" s="99"/>
      <c r="F18" s="100"/>
      <c r="G18" s="99"/>
      <c r="H18" s="141"/>
      <c r="I18" s="3"/>
      <c r="J18" s="3"/>
      <c r="K18" s="3"/>
      <c r="L18" s="3"/>
    </row>
    <row r="19" spans="1:12" ht="15.75" x14ac:dyDescent="0.25">
      <c r="A19" s="209"/>
      <c r="B19" s="640"/>
      <c r="C19" s="641"/>
      <c r="D19" s="642"/>
      <c r="E19" s="99"/>
      <c r="F19" s="100"/>
      <c r="G19" s="99"/>
      <c r="H19" s="141"/>
      <c r="I19" s="3"/>
      <c r="J19" s="3"/>
      <c r="K19" s="3"/>
      <c r="L19" s="3"/>
    </row>
    <row r="20" spans="1:12" ht="15.75" x14ac:dyDescent="0.25">
      <c r="A20" s="209"/>
      <c r="B20" s="643"/>
      <c r="C20" s="644"/>
      <c r="D20" s="645"/>
      <c r="E20" s="99"/>
      <c r="F20" s="498" t="s">
        <v>130</v>
      </c>
      <c r="G20" s="499"/>
      <c r="H20" s="510">
        <f>SUM(H13:H19)</f>
        <v>0</v>
      </c>
      <c r="I20" s="3"/>
      <c r="J20" s="3"/>
      <c r="K20" s="3"/>
      <c r="L20" s="3"/>
    </row>
    <row r="21" spans="1:12" ht="8.25" customHeight="1" x14ac:dyDescent="0.25">
      <c r="A21" s="169"/>
      <c r="B21" s="170"/>
      <c r="C21" s="170"/>
      <c r="D21" s="170"/>
      <c r="E21" s="170"/>
      <c r="F21" s="170"/>
      <c r="G21" s="170"/>
      <c r="H21" s="171"/>
      <c r="I21" s="3"/>
      <c r="J21" s="3"/>
      <c r="K21" s="3"/>
      <c r="L21" s="3"/>
    </row>
    <row r="22" spans="1:12" ht="24" customHeight="1" x14ac:dyDescent="0.25">
      <c r="A22" s="139" t="s">
        <v>414</v>
      </c>
      <c r="B22" s="97"/>
      <c r="C22" s="99"/>
      <c r="D22" s="97"/>
      <c r="E22" s="99"/>
      <c r="F22" s="97"/>
      <c r="G22" s="99"/>
      <c r="H22" s="140"/>
      <c r="I22" s="3"/>
      <c r="J22" s="3"/>
      <c r="K22" s="3"/>
      <c r="L22" s="3"/>
    </row>
    <row r="23" spans="1:12" ht="15.75" x14ac:dyDescent="0.25">
      <c r="A23" s="139"/>
      <c r="B23" s="99"/>
      <c r="C23" s="99"/>
      <c r="D23" s="99"/>
      <c r="E23" s="99"/>
      <c r="F23" s="100"/>
      <c r="G23" s="99"/>
      <c r="H23" s="141"/>
      <c r="I23" s="3"/>
      <c r="J23" s="3"/>
      <c r="K23" s="3"/>
      <c r="L23" s="3"/>
    </row>
    <row r="24" spans="1:12" ht="15.75" x14ac:dyDescent="0.25">
      <c r="A24" s="209" t="s">
        <v>416</v>
      </c>
      <c r="B24" s="637"/>
      <c r="C24" s="638"/>
      <c r="D24" s="639"/>
      <c r="E24" s="99"/>
      <c r="F24" s="100"/>
      <c r="G24" s="99"/>
      <c r="H24" s="141"/>
      <c r="I24" s="3"/>
      <c r="J24" s="3"/>
      <c r="K24" s="3"/>
      <c r="L24" s="3"/>
    </row>
    <row r="25" spans="1:12" ht="15.75" x14ac:dyDescent="0.25">
      <c r="A25" s="209"/>
      <c r="B25" s="640"/>
      <c r="C25" s="641"/>
      <c r="D25" s="642"/>
      <c r="E25" s="99"/>
      <c r="F25" s="100"/>
      <c r="G25" s="99"/>
      <c r="H25" s="141"/>
      <c r="I25" s="3"/>
      <c r="J25" s="3"/>
      <c r="K25" s="3"/>
      <c r="L25" s="3"/>
    </row>
    <row r="26" spans="1:12" ht="15.75" x14ac:dyDescent="0.25">
      <c r="A26" s="209"/>
      <c r="B26" s="640"/>
      <c r="C26" s="641"/>
      <c r="D26" s="642"/>
      <c r="E26" s="99"/>
      <c r="F26" s="100"/>
      <c r="G26" s="99"/>
      <c r="H26" s="141"/>
      <c r="I26" s="3"/>
      <c r="J26" s="3"/>
      <c r="K26" s="3"/>
      <c r="L26" s="3"/>
    </row>
    <row r="27" spans="1:12" ht="15.75" x14ac:dyDescent="0.25">
      <c r="A27" s="209"/>
      <c r="B27" s="640"/>
      <c r="C27" s="641"/>
      <c r="D27" s="642"/>
      <c r="E27" s="99"/>
      <c r="F27" s="100"/>
      <c r="G27" s="99"/>
      <c r="H27" s="141"/>
      <c r="I27" s="3"/>
      <c r="J27" s="3"/>
      <c r="K27" s="3"/>
      <c r="L27" s="3"/>
    </row>
    <row r="28" spans="1:12" ht="15.75" x14ac:dyDescent="0.25">
      <c r="A28" s="209"/>
      <c r="B28" s="640"/>
      <c r="C28" s="641"/>
      <c r="D28" s="642"/>
      <c r="E28" s="99"/>
      <c r="F28" s="100"/>
      <c r="G28" s="99"/>
      <c r="H28" s="141"/>
      <c r="I28" s="3"/>
      <c r="J28" s="3"/>
      <c r="K28" s="3"/>
      <c r="L28" s="3"/>
    </row>
    <row r="29" spans="1:12" ht="16.5" thickBot="1" x14ac:dyDescent="0.3">
      <c r="A29" s="210"/>
      <c r="B29" s="643"/>
      <c r="C29" s="644"/>
      <c r="D29" s="645"/>
      <c r="E29" s="104"/>
      <c r="F29" s="500" t="s">
        <v>130</v>
      </c>
      <c r="G29" s="501"/>
      <c r="H29" s="511">
        <f>SUM(H22:H28)</f>
        <v>0</v>
      </c>
      <c r="I29" s="3"/>
      <c r="J29" s="3"/>
      <c r="K29" s="3"/>
      <c r="L29" s="3"/>
    </row>
    <row r="30" spans="1:12" ht="15.75" x14ac:dyDescent="0.25">
      <c r="A30" s="4" t="s">
        <v>473</v>
      </c>
      <c r="B30" s="3"/>
      <c r="C30" s="3"/>
      <c r="D30" s="3"/>
      <c r="E30" s="3"/>
      <c r="F30" s="3"/>
      <c r="G30" s="3"/>
      <c r="H30" s="3"/>
      <c r="I30" s="3"/>
      <c r="J30" s="3"/>
      <c r="K30" s="3"/>
      <c r="L30" s="3"/>
    </row>
    <row r="31" spans="1:12" ht="15.75" x14ac:dyDescent="0.25">
      <c r="A31" s="4" t="s">
        <v>475</v>
      </c>
      <c r="B31" s="3"/>
      <c r="C31" s="3"/>
      <c r="D31" s="3"/>
      <c r="E31" s="3"/>
      <c r="F31" s="3"/>
      <c r="G31" s="3"/>
      <c r="H31" s="3"/>
      <c r="I31" s="3"/>
      <c r="J31" s="3"/>
      <c r="K31" s="3"/>
      <c r="L31" s="3"/>
    </row>
    <row r="32" spans="1:12" ht="15.75" x14ac:dyDescent="0.25">
      <c r="A32" s="4"/>
      <c r="B32" s="3"/>
      <c r="C32" s="3"/>
      <c r="D32" s="3"/>
      <c r="E32" s="3"/>
      <c r="F32" s="3"/>
      <c r="G32" s="3"/>
      <c r="H32" s="3"/>
      <c r="I32" s="3"/>
      <c r="J32" s="3"/>
      <c r="K32" s="3"/>
      <c r="L32" s="3"/>
    </row>
    <row r="33" spans="1:12" ht="15.75" x14ac:dyDescent="0.25">
      <c r="A33" s="4"/>
      <c r="B33" s="3"/>
      <c r="C33" s="3"/>
      <c r="D33" s="3"/>
      <c r="E33" s="3"/>
      <c r="F33" s="3"/>
      <c r="G33" s="3"/>
      <c r="H33" s="3"/>
      <c r="I33" s="3"/>
      <c r="J33" s="3"/>
      <c r="K33" s="3"/>
      <c r="L33" s="3"/>
    </row>
    <row r="34" spans="1:12" ht="15.75" x14ac:dyDescent="0.25">
      <c r="A34" s="4"/>
      <c r="B34" s="3"/>
      <c r="C34" s="3"/>
      <c r="D34" s="3"/>
      <c r="E34" s="3"/>
      <c r="F34" s="3"/>
      <c r="G34" s="3"/>
      <c r="H34" s="3"/>
      <c r="I34" s="3"/>
      <c r="J34" s="3"/>
      <c r="K34" s="3"/>
      <c r="L34" s="3"/>
    </row>
    <row r="35" spans="1:12" ht="15.75" x14ac:dyDescent="0.25">
      <c r="A35" s="4"/>
      <c r="B35" s="3"/>
      <c r="C35" s="3"/>
      <c r="D35" s="3"/>
      <c r="E35" s="3"/>
      <c r="F35" s="3"/>
      <c r="G35" s="3"/>
      <c r="H35" s="3"/>
      <c r="I35" s="3"/>
      <c r="J35" s="3"/>
      <c r="K35" s="3"/>
      <c r="L35" s="3"/>
    </row>
    <row r="36" spans="1:12" ht="15.75" x14ac:dyDescent="0.25">
      <c r="A36" s="4"/>
      <c r="B36" s="3"/>
      <c r="C36" s="3"/>
      <c r="D36" s="3"/>
      <c r="E36" s="3"/>
      <c r="F36" s="3"/>
      <c r="G36" s="3"/>
      <c r="H36" s="3"/>
      <c r="I36" s="3"/>
      <c r="J36" s="3"/>
      <c r="K36" s="3"/>
      <c r="L36" s="3"/>
    </row>
  </sheetData>
  <mergeCells count="5">
    <mergeCell ref="A1:H1"/>
    <mergeCell ref="B6:D11"/>
    <mergeCell ref="B15:D20"/>
    <mergeCell ref="B24:D29"/>
    <mergeCell ref="A2:H2"/>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24"/>
  <sheetViews>
    <sheetView showGridLines="0" zoomScaleNormal="100" workbookViewId="0">
      <selection activeCell="A2" sqref="A2:D2"/>
    </sheetView>
  </sheetViews>
  <sheetFormatPr defaultRowHeight="15" x14ac:dyDescent="0.25"/>
  <cols>
    <col min="1" max="1" width="16.7109375" bestFit="1" customWidth="1"/>
    <col min="2" max="2" width="32.7109375" customWidth="1"/>
    <col min="3" max="3" width="26.42578125" customWidth="1"/>
    <col min="4" max="4" width="49.140625" customWidth="1"/>
  </cols>
  <sheetData>
    <row r="1" spans="1:4" ht="34.5" customHeight="1" thickBot="1" x14ac:dyDescent="0.3">
      <c r="A1" s="649" t="s">
        <v>649</v>
      </c>
      <c r="B1" s="649"/>
      <c r="C1" s="649"/>
      <c r="D1" s="649"/>
    </row>
    <row r="2" spans="1:4" s="214" customFormat="1" ht="70.5" customHeight="1" thickBot="1" x14ac:dyDescent="0.3">
      <c r="A2" s="613" t="s">
        <v>812</v>
      </c>
      <c r="B2" s="619"/>
      <c r="C2" s="619"/>
      <c r="D2" s="620"/>
    </row>
    <row r="3" spans="1:4" ht="15.75" thickBot="1" x14ac:dyDescent="0.3">
      <c r="A3" s="299"/>
      <c r="B3" s="264" t="s">
        <v>415</v>
      </c>
      <c r="C3" s="264" t="s">
        <v>641</v>
      </c>
      <c r="D3" s="264" t="s">
        <v>802</v>
      </c>
    </row>
    <row r="4" spans="1:4" ht="15.75" thickBot="1" x14ac:dyDescent="0.3">
      <c r="A4" s="222" t="s">
        <v>642</v>
      </c>
      <c r="B4" s="512"/>
      <c r="C4" s="513"/>
      <c r="D4" s="514"/>
    </row>
    <row r="5" spans="1:4" ht="15.75" thickBot="1" x14ac:dyDescent="0.3">
      <c r="A5" s="222"/>
      <c r="B5" s="515"/>
      <c r="C5" s="516"/>
      <c r="D5" s="517"/>
    </row>
    <row r="6" spans="1:4" ht="15.75" thickBot="1" x14ac:dyDescent="0.3">
      <c r="A6" s="222"/>
      <c r="B6" s="515"/>
      <c r="C6" s="516"/>
      <c r="D6" s="517"/>
    </row>
    <row r="7" spans="1:4" ht="15.75" thickBot="1" x14ac:dyDescent="0.3">
      <c r="A7" s="222"/>
      <c r="B7" s="515"/>
      <c r="C7" s="516"/>
      <c r="D7" s="517"/>
    </row>
    <row r="8" spans="1:4" ht="15.75" thickBot="1" x14ac:dyDescent="0.3">
      <c r="A8" s="222" t="s">
        <v>643</v>
      </c>
      <c r="B8" s="515"/>
      <c r="C8" s="516"/>
      <c r="D8" s="517"/>
    </row>
    <row r="9" spans="1:4" ht="15.75" thickBot="1" x14ac:dyDescent="0.3">
      <c r="A9" s="222" t="s">
        <v>88</v>
      </c>
      <c r="B9" s="515"/>
      <c r="C9" s="516"/>
      <c r="D9" s="517"/>
    </row>
    <row r="10" spans="1:4" ht="15.75" thickBot="1" x14ac:dyDescent="0.3">
      <c r="A10" s="222" t="s">
        <v>644</v>
      </c>
      <c r="B10" s="515"/>
      <c r="C10" s="516"/>
      <c r="D10" s="517"/>
    </row>
    <row r="11" spans="1:4" ht="15.75" thickBot="1" x14ac:dyDescent="0.3">
      <c r="A11" s="222" t="s">
        <v>645</v>
      </c>
      <c r="B11" s="515"/>
      <c r="C11" s="516"/>
      <c r="D11" s="517"/>
    </row>
    <row r="12" spans="1:4" ht="15.75" thickBot="1" x14ac:dyDescent="0.3">
      <c r="A12" s="222" t="s">
        <v>646</v>
      </c>
      <c r="B12" s="515"/>
      <c r="C12" s="516"/>
      <c r="D12" s="517"/>
    </row>
    <row r="13" spans="1:4" ht="15.75" thickBot="1" x14ac:dyDescent="0.3">
      <c r="A13" s="222"/>
      <c r="B13" s="515"/>
      <c r="C13" s="516"/>
      <c r="D13" s="517"/>
    </row>
    <row r="14" spans="1:4" ht="15.75" thickBot="1" x14ac:dyDescent="0.3">
      <c r="A14" s="222" t="s">
        <v>647</v>
      </c>
      <c r="B14" s="515"/>
      <c r="C14" s="516"/>
      <c r="D14" s="517"/>
    </row>
    <row r="15" spans="1:4" ht="15.75" thickBot="1" x14ac:dyDescent="0.3">
      <c r="A15" s="222" t="s">
        <v>648</v>
      </c>
      <c r="B15" s="515"/>
      <c r="C15" s="516"/>
      <c r="D15" s="517"/>
    </row>
    <row r="16" spans="1:4" ht="15.75" thickBot="1" x14ac:dyDescent="0.3">
      <c r="A16" s="222"/>
      <c r="B16" s="515"/>
      <c r="C16" s="516"/>
      <c r="D16" s="517"/>
    </row>
    <row r="17" spans="1:4" ht="15.75" thickBot="1" x14ac:dyDescent="0.3">
      <c r="A17" s="222"/>
      <c r="B17" s="515"/>
      <c r="C17" s="516"/>
      <c r="D17" s="517"/>
    </row>
    <row r="18" spans="1:4" ht="15.75" thickBot="1" x14ac:dyDescent="0.3">
      <c r="A18" s="222"/>
      <c r="B18" s="515"/>
      <c r="C18" s="516"/>
      <c r="D18" s="517"/>
    </row>
    <row r="19" spans="1:4" ht="15.75" thickBot="1" x14ac:dyDescent="0.3">
      <c r="A19" s="222" t="s">
        <v>47</v>
      </c>
      <c r="B19" s="515"/>
      <c r="C19" s="516"/>
      <c r="D19" s="517"/>
    </row>
    <row r="20" spans="1:4" ht="15.75" thickBot="1" x14ac:dyDescent="0.3">
      <c r="A20" s="222"/>
      <c r="B20" s="518"/>
      <c r="C20" s="519"/>
      <c r="D20" s="520"/>
    </row>
    <row r="21" spans="1:4" ht="15.75" x14ac:dyDescent="0.25">
      <c r="A21" s="223"/>
      <c r="B21" s="221"/>
      <c r="C21" s="221"/>
      <c r="D21" s="221"/>
    </row>
    <row r="22" spans="1:4" x14ac:dyDescent="0.25">
      <c r="A22" s="650" t="s">
        <v>793</v>
      </c>
      <c r="B22" s="650"/>
      <c r="C22" s="650"/>
      <c r="D22" s="650"/>
    </row>
    <row r="23" spans="1:4" x14ac:dyDescent="0.25">
      <c r="A23" s="650"/>
      <c r="B23" s="650"/>
      <c r="C23" s="650"/>
      <c r="D23" s="650"/>
    </row>
    <row r="24" spans="1:4" x14ac:dyDescent="0.25">
      <c r="A24" s="221"/>
      <c r="B24" s="221"/>
      <c r="C24" s="221"/>
      <c r="D24" s="221"/>
    </row>
  </sheetData>
  <mergeCells count="3">
    <mergeCell ref="A1:D1"/>
    <mergeCell ref="A22:D23"/>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8</vt:i4>
      </vt:variant>
    </vt:vector>
  </HeadingPairs>
  <TitlesOfParts>
    <vt:vector size="31" baseType="lpstr">
      <vt:lpstr>TOC</vt:lpstr>
      <vt:lpstr>Blank Resource Inventory</vt:lpstr>
      <vt:lpstr>Cover</vt:lpstr>
      <vt:lpstr>Contents</vt:lpstr>
      <vt:lpstr>Timeline</vt:lpstr>
      <vt:lpstr>Key Documents</vt:lpstr>
      <vt:lpstr>Suppliers</vt:lpstr>
      <vt:lpstr>Legal Structure</vt:lpstr>
      <vt:lpstr>Transition Advisory Team</vt:lpstr>
      <vt:lpstr>Resource Inventory</vt:lpstr>
      <vt:lpstr>Resource Scorecard</vt:lpstr>
      <vt:lpstr>Prioritizing Goals</vt:lpstr>
      <vt:lpstr>Bringing Goals to Life</vt:lpstr>
      <vt:lpstr>Operations Calendar</vt:lpstr>
      <vt:lpstr>Organizational Chart</vt:lpstr>
      <vt:lpstr>Job Responsibilities</vt:lpstr>
      <vt:lpstr>Meeting Agenda</vt:lpstr>
      <vt:lpstr>Financial Ratios</vt:lpstr>
      <vt:lpstr>Deferred Taxes</vt:lpstr>
      <vt:lpstr>Family Living Budget</vt:lpstr>
      <vt:lpstr>Life Insurance Goals</vt:lpstr>
      <vt:lpstr>Retirement Planning</vt:lpstr>
      <vt:lpstr>Gifting Desires</vt:lpstr>
      <vt:lpstr>'Blank Resource Inventory'!Print_Area</vt:lpstr>
      <vt:lpstr>'Deferred Taxes'!Print_Area</vt:lpstr>
      <vt:lpstr>'Family Living Budget'!Print_Area</vt:lpstr>
      <vt:lpstr>'Key Documents'!Print_Area</vt:lpstr>
      <vt:lpstr>'Resource Inventory'!Print_Area</vt:lpstr>
      <vt:lpstr>'Retirement Planning'!Print_Area</vt:lpstr>
      <vt:lpstr>Suppliers!Print_Area</vt:lpstr>
      <vt:lpstr>Timeline!Print_Area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White</dc:creator>
  <cp:lastModifiedBy>u2qam</cp:lastModifiedBy>
  <cp:lastPrinted>2019-09-17T13:48:50Z</cp:lastPrinted>
  <dcterms:created xsi:type="dcterms:W3CDTF">2018-09-16T19:59:39Z</dcterms:created>
  <dcterms:modified xsi:type="dcterms:W3CDTF">2019-09-30T18:02:25Z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